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hlimana\Desktop\"/>
    </mc:Choice>
  </mc:AlternateContent>
  <xr:revisionPtr revIDLastSave="0" documentId="13_ncr:1_{1619998C-8CE3-4EF0-A7C2-7129A92FFA7E}" xr6:coauthVersionLast="47" xr6:coauthVersionMax="47" xr10:uidLastSave="{00000000-0000-0000-0000-000000000000}"/>
  <bookViews>
    <workbookView xWindow="-110" yWindow="-110" windowWidth="19420" windowHeight="10300" activeTab="1" xr2:uid="{EAB35108-DD58-4BE3-B627-7D4C7554644E}"/>
  </bookViews>
  <sheets>
    <sheet name="Sheet1" sheetId="1" r:id="rId1"/>
    <sheet name="FBIH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83" i="2" l="1"/>
  <c r="D81" i="2"/>
  <c r="C84" i="2"/>
  <c r="B83" i="2"/>
  <c r="C83" i="2"/>
  <c r="Z9" i="2"/>
  <c r="AA9" i="2"/>
  <c r="Y9" i="2"/>
  <c r="E72" i="2"/>
  <c r="E69" i="2"/>
  <c r="E70" i="2"/>
  <c r="C72" i="2"/>
  <c r="C70" i="2"/>
  <c r="C69" i="2"/>
  <c r="D64" i="2"/>
  <c r="E64" i="2"/>
  <c r="E71" i="2" s="1"/>
  <c r="F64" i="2"/>
  <c r="C64" i="2"/>
  <c r="C71" i="2" s="1"/>
  <c r="B39" i="2"/>
  <c r="F38" i="2"/>
  <c r="F59" i="2" s="1"/>
  <c r="E38" i="2"/>
  <c r="E59" i="2" s="1"/>
  <c r="D38" i="2"/>
  <c r="D59" i="2" s="1"/>
  <c r="B38" i="2"/>
  <c r="B59" i="2" s="1"/>
  <c r="I33" i="2"/>
  <c r="D35" i="2"/>
  <c r="D33" i="2"/>
  <c r="D31" i="2"/>
  <c r="D29" i="2"/>
  <c r="D26" i="2"/>
  <c r="C68" i="2" s="1"/>
  <c r="E26" i="2"/>
  <c r="E68" i="2" s="1"/>
  <c r="B26" i="2"/>
  <c r="B9" i="2"/>
  <c r="F9" i="2"/>
  <c r="F67" i="2" s="1"/>
  <c r="E9" i="2"/>
  <c r="E67" i="2" s="1"/>
  <c r="D84" i="2" s="1"/>
  <c r="D9" i="2"/>
  <c r="C67" i="2" s="1"/>
  <c r="E73" i="2" l="1"/>
  <c r="D39" i="2"/>
  <c r="E39" i="2"/>
</calcChain>
</file>

<file path=xl/sharedStrings.xml><?xml version="1.0" encoding="utf-8"?>
<sst xmlns="http://schemas.openxmlformats.org/spreadsheetml/2006/main" count="337" uniqueCount="268">
  <si>
    <t>Rudnik Ugljevik</t>
  </si>
  <si>
    <t>Rudnik Stanari</t>
  </si>
  <si>
    <t>Rudnik Gacko</t>
  </si>
  <si>
    <t>Rudnik Miljevina</t>
  </si>
  <si>
    <t>Kotor Varoš</t>
  </si>
  <si>
    <t xml:space="preserve">Lješljani </t>
  </si>
  <si>
    <t>Ramići</t>
  </si>
  <si>
    <t>Mrki ugalj</t>
  </si>
  <si>
    <t>Lignit</t>
  </si>
  <si>
    <t>Rudnici Kotor Varoš, Lješlјani i Ramići su istraženi i rezerve uglјa su dokazane, ali se na njima trenutno ne obavlјa eksploatacija.</t>
  </si>
  <si>
    <t xml:space="preserve">	11,7 - 14,8</t>
  </si>
  <si>
    <t>Naziv</t>
  </si>
  <si>
    <t>Ugalj</t>
  </si>
  <si>
    <t>Hd, GJ/t</t>
  </si>
  <si>
    <t>Hidroelektrane na mreži prenosa (Jablanica, Grabovica, Salakovac) su proizvele 1.443,9 GWh, što je za 32,3 GWh ili 2,3% više od planirane, a za 89,7 GWh ili za 5,8% manje od ostvarene proizvodnje u 2018. godini. Male hidroelektrane u vlasništvu JP EP BiH, uključujući i udio proizvodnje male HE Bogatići, proizvele su 62,5 GWh, što je za 23,2 % manje od planirane proizvodnje, a za 1,5% manje od proizvodnje ostvarene u 2018. godini.</t>
  </si>
  <si>
    <t>Procenat distributivnih gubitaka odnosu na bruto distributivnu potrošnju je 7,89% što je bolje od planiranog procenta (8,46%), a bilježi se napredak i u odnosu na 2018. godinu kada je procenat distributivnih gubitaka iznosio 7,97%. Kod svih distributivnih podružnica procenat distributivnih gubitaka je bio ispod planiranog.</t>
  </si>
  <si>
    <t>Od ukupne tržišne prodaje djelatnosti trgovine: - 1.234,8 GWh se odnosi na ugovorene obaveze - 937,6 GWh se odnosi na prodaju za vezanu trgovinu, - 163,7 GWh se odnosi na ugovore o poslovno-tehničkoj saradnji (UPTS) sa EP HZ HB i ERS, - 42,0 GWh je količina prodaje –isporuke po osnovu ostvarenog debalansa i regulacija U 2019. godini kupljena je količina električne energije od 1.524,4 GWh od čega: - 937,6 GWh se odnosi na vezanu trgovinu, - 138,3 GWh se odnosi na havarijsku kratkoročnu kupovinu, - 166,7 GWh se odnosi na ugovore o poslovno tehničkoj saradnji (UPTS), - 240,0 GWh iznosi kupovina od neovisnih proizvođača (industrijske TE i obnovljivi izvori), - 41,8 GWh po osnovu ostvarenog debalansa i regulacija. Osim električne energije ostvarena je i proizvodnja sporednih proizvoda u termoelektranama i to - toplotna energija i tehnološka para: ukupno 114,4 GWh u TE Tuzla, - toplotna energije 19,8 GWh u TE Kakanj,</t>
  </si>
  <si>
    <t>Trošak amortizacije, mil. KM</t>
  </si>
  <si>
    <t>Troškovi Materijala za održavanje ostvareni su u iznosu 10,67 mil. KM što je manje od Plana za 2,12 mil. KM ili 16,6%. Od navedenog iznosa 6,20 mil. KM se odnosi na djelatnost proizvodnje gdje su ostvareni troškovi bili u nivou planiranih Većinom su realizovani planirani remonti dok je na pojedinim blokovima termoelektrana dolazilo do kvarova, ispada ili su bili van pogona zbog konsolidacije stanja uglja na depou. U distributivnim podružnicama troškovi materijala za održavanje iznose 4,46 mil. KM (manje od Plana za 31,4%) gdje se preko 90% odnosi na djelatnosti distribucije. U odnosu na 2018. godinu, troškovi na ovoj stavci su veći za 0,8 %. Troškovi Usluga održavanja iznose 16,45 mil. KM i manji su od Plana za 1,59 mil. KM ili za 8,8% dok su u odnosu na 2018. godinu veći za 1,65 mil. KM ili 11,2%. Od ostvarenog iznosa, na termoelektrane se odnosi 9,26 mil. KM (ili 56,3%) gdje daleko najveći udio imaju troškovi na redovnom i investicionom (remonti) održavanju opreme. Kod distributivnih podružnica ostvareno je 5,54 mil. KM troškova usluga održavanja s tim da su sve podružnice imale ostvarenje ispod Plana. Najveći udio u troškovima imaju usluge iskopa i zatrpavanja za elektrodistributivnu mrežu, usluge održavanja hardvera i softvera, kao i usluge investicionog održavanja opreme (brojila). Dio odstupanja odnosi se i nerealizovane troškove održavanja koji su bili planirani za VP Podveležje za period septembar-decembar.</t>
  </si>
  <si>
    <t>82,87 - UKUPNO he, te</t>
  </si>
  <si>
    <t>toplotnu energiju za daljinsko grijanje grada Kaknja,</t>
  </si>
  <si>
    <t>šljaku i pepeo Tvornici cementa „Kakanj“.</t>
  </si>
  <si>
    <t>Proizvodnja el. Energije mwh</t>
  </si>
  <si>
    <t>RiTE Gacko</t>
  </si>
  <si>
    <t>1480541 MWh</t>
  </si>
  <si>
    <t>RiTE ugljevik</t>
  </si>
  <si>
    <t>Ugalj, t</t>
  </si>
  <si>
    <t>Spec potr, kg/kwh</t>
  </si>
  <si>
    <t>Dizel, l</t>
  </si>
  <si>
    <t>0,00413 l/kwh</t>
  </si>
  <si>
    <t>Spec</t>
  </si>
  <si>
    <t>Mazut,kg</t>
  </si>
  <si>
    <t>0,00171 kg/kwh</t>
  </si>
  <si>
    <t>0,00117 kg/kwh</t>
  </si>
  <si>
    <t>Таbеlа br. 1 – Prоizvоdnjа еlеktričnе еnеrgiје u Rеpublici Srpskој u 2019. gоdini Prоizvоdnа pоstrојеnjа pо tеhnоlоgiјаmа Brој Instаlisаnа snаgа 2019. Plаnirаnа prоizvоdnjа 2019. Оstvаrеnа prоizvоdnjа 2019. Оstvаrеnо/ plаnirаnо (MW) (GWh) (GWh) 1.1. RiТЕ Gаckо 1 300 1.344,00 1.370,15 101,95% 1.2. RiТЕ Uglјеvik 1 300 1.694,03 1.647,21 97,24% 1.3. ЕFТ RiТЕ Stаnаri 1 300 2.025,00 2.068,32 102,14% 1. Теrmоеlеktrаnе 3 900,00 5.063,03 5.085,68 100,45% 2.1.1. HЕ nа Тrеbišnjici 1 305 1.052,89 691,08 65,64% 2.1.2. HЕ nа Drini 1 315 925,00 857,99 92,76% 2.1.3. HЕ nа Vrbаsu 1 110 319,60 289,58 90,61% 2.1. Vеlikе HЕ (&gt;10 MW) 3 730 2.297,49 1.838,65 80,03% 2.2.1. Malе HЕ vаn pоdsticаја (≤10 MW) 2 2,90 8,84 7,69 86,96% 2.2.2. Маlе HЕ pоdsticај (≤10 MW) 37 92,67 355,43 269,53 75,83% 2.2. Ukupnо mаlе HЕ (≤10 MW) 39 95,57 364,27 277,22 76,10% 2. Hidrоеlеktrаnе 42 825,57 2.661,76 2.115,87 79,49% 3. Маlе sоlаrnе еlеktrаnе 75 9,77 11,97 7,27 60,71% 4. Biоmаsа/biоgаs 3 2,11 11,03 8,71 78,96% 5. UKUPNО 123 1.737,45 7.747,79 7.217,53</t>
  </si>
  <si>
    <t>1.1. RiТЕ Gаckо 1 300 1.344,00 1.370,15 101,95% 1.2. RiТЕ Uglјеvik 1 300 1.694,03 1.647,21 97,24% 1.3. ЕFТ RiТЕ Stаnаri 1 300 2.025,00 2.068,32 102,14% 1. Теrmоеlеktrаnе 3 900,00 5.063,03 5.085,68 100,45% 2.1.1. HЕ nа Тrеbišnjici 1 305 1.052,89 691,08 65,64% 2.1.2. HЕ nа Drini 1 315 925,00 857,99 92,76% 2.1.3. HЕ nа Vrbаsu 1 110 319,60 289,58 90,61% 2.1. Vеlikе HЕ (&gt;10 MW) 3 730 2.297,49 1.838,65 80,03% 2.2.1. Malе HЕ vаn pоdsticаја (≤10 MW) 2 2,90 8,84 7,69 86,96% 2.2.2. Маlе HЕ pоdsticај (≤10 MW) 37 92,67 355,43 269,53 75,83% 2.2. Ukupnо mаlе HЕ (≤10 MW) 39 95,57 364,27 277,22 76,10% 2. Hidrоеlеktrаnе 42 825,57 2.661,76 2.115,87 79,49% 3. Маlе sоlаrnе еlеktrаnе 75 9,77 11,97 7,27 60,71% 4. Biоmаsа/biоgаs 3 2,11 11,03 8,71 78,96% 5. UKUPNО 123 1.737,45 7.747,79 7.217,53 93,16%</t>
  </si>
  <si>
    <t>Instalirana snaga</t>
  </si>
  <si>
    <t>300 MW</t>
  </si>
  <si>
    <t>EFT RiTE Stanari</t>
  </si>
  <si>
    <t>Proizv. El. En, gwh</t>
  </si>
  <si>
    <t>TERMOELEKTRANE</t>
  </si>
  <si>
    <t>„Termoelektrana Kakanj“, Kakanj</t>
  </si>
  <si>
    <t>„Termoelektrana Tuzla“, Tuzla</t>
  </si>
  <si>
    <t>Instalirani proizvodni kapacitet, MW</t>
  </si>
  <si>
    <t>Ukupno:</t>
  </si>
  <si>
    <t>Termički stepen korisnosti</t>
  </si>
  <si>
    <t>Električni stepen korisnosti</t>
  </si>
  <si>
    <t>Ukupni stepen korisnosti</t>
  </si>
  <si>
    <t>Potrošnja UGLJA mil. t/god</t>
  </si>
  <si>
    <t>HE "Jablanica"</t>
  </si>
  <si>
    <t>DA</t>
  </si>
  <si>
    <t>Francis, derivacijsko akumulacijska</t>
  </si>
  <si>
    <t>6x12</t>
  </si>
  <si>
    <t>0.7</t>
  </si>
  <si>
    <t>66.92</t>
  </si>
  <si>
    <t>4.04</t>
  </si>
  <si>
    <t>0.23</t>
  </si>
  <si>
    <t>HE "Grabovica"</t>
  </si>
  <si>
    <t>PA</t>
  </si>
  <si>
    <t>Kaplan, pribranska akumulacijska</t>
  </si>
  <si>
    <t>2x25</t>
  </si>
  <si>
    <t>19.77</t>
  </si>
  <si>
    <t>5.43</t>
  </si>
  <si>
    <t>0.9</t>
  </si>
  <si>
    <t>190x2</t>
  </si>
  <si>
    <t>0.4</t>
  </si>
  <si>
    <t>36.66</t>
  </si>
  <si>
    <t>30.94</t>
  </si>
  <si>
    <t>12.53</t>
  </si>
  <si>
    <t>0.0798</t>
  </si>
  <si>
    <t>HE "Salakovac</t>
  </si>
  <si>
    <t>Kaplan</t>
  </si>
  <si>
    <t>3x35</t>
  </si>
  <si>
    <t>15.6</t>
  </si>
  <si>
    <t>3x180</t>
  </si>
  <si>
    <t>1.6</t>
  </si>
  <si>
    <t>38.95</t>
  </si>
  <si>
    <t>10.14</t>
  </si>
  <si>
    <t>0.099</t>
  </si>
  <si>
    <t>6x30,6</t>
  </si>
  <si>
    <t>2x57,6</t>
  </si>
  <si>
    <t>3x67,5</t>
  </si>
  <si>
    <t>Broj agregata</t>
  </si>
  <si>
    <t>Vrsta elektrane</t>
  </si>
  <si>
    <t>Tip agregata</t>
  </si>
  <si>
    <t>Faktor snage</t>
  </si>
  <si>
    <t>Instalisani protok (m3/s)</t>
  </si>
  <si>
    <t>eta tr</t>
  </si>
  <si>
    <t>eta tr*eta gr*etar tams</t>
  </si>
  <si>
    <t>eta gen</t>
  </si>
  <si>
    <t>Vrijeme godišnjeg rada</t>
  </si>
  <si>
    <t>3x24</t>
  </si>
  <si>
    <t>2x30</t>
  </si>
  <si>
    <t>2x15,3</t>
  </si>
  <si>
    <t>2x80</t>
  </si>
  <si>
    <t>3x10</t>
  </si>
  <si>
    <t>2x55</t>
  </si>
  <si>
    <t>2x4,7</t>
  </si>
  <si>
    <t>2x3,74</t>
  </si>
  <si>
    <t>HE "Mostar"</t>
  </si>
  <si>
    <t>HE "Mostarsko blato"</t>
  </si>
  <si>
    <t>HE "Peć -Mlini"</t>
  </si>
  <si>
    <t>HE "Rama"</t>
  </si>
  <si>
    <t>HE "Ustiprača"</t>
  </si>
  <si>
    <t>HE "Jajce I"</t>
  </si>
  <si>
    <t>HE "Jajce II"</t>
  </si>
  <si>
    <t>HE "Bočac"</t>
  </si>
  <si>
    <t>HE "Dub"</t>
  </si>
  <si>
    <t>9.4</t>
  </si>
  <si>
    <t>Vertikalna Francis</t>
  </si>
  <si>
    <t>Francis</t>
  </si>
  <si>
    <t>DP</t>
  </si>
  <si>
    <t>Vjetroelektrane</t>
  </si>
  <si>
    <t>VE Mesihovina</t>
  </si>
  <si>
    <t>2x22,3</t>
  </si>
  <si>
    <t>Industrijske energane  - saradnja sa EPBiH</t>
  </si>
  <si>
    <t>ENERGANA GIKIL Blok I &amp; Blok II</t>
  </si>
  <si>
    <t>NATRON HAYAT Energana 1 Energana 2</t>
  </si>
  <si>
    <t>Projektirana god. Proizvodnja, MWh</t>
  </si>
  <si>
    <t>SE</t>
  </si>
  <si>
    <t>VE</t>
  </si>
  <si>
    <t>&gt;= 23 kW mikroproizvođači</t>
  </si>
  <si>
    <t>&gt;=23 kW mikropostrojenja</t>
  </si>
  <si>
    <t>23kW-150 kW</t>
  </si>
  <si>
    <t>150 kW - 1 MW</t>
  </si>
  <si>
    <t>Predviđena proizvodnja, GWh</t>
  </si>
  <si>
    <t>deponijski gas</t>
  </si>
  <si>
    <t>Instalisana snaga,MW</t>
  </si>
  <si>
    <t>Instalisana snaga, MW</t>
  </si>
  <si>
    <t>Proizvodnja toplOTE, GWh, 2019</t>
  </si>
  <si>
    <t>Proizvodnja el. energije, GWh, 2019.</t>
  </si>
  <si>
    <t>HIDROELEKTRANE</t>
  </si>
  <si>
    <t>Ukupno - velike HE</t>
  </si>
  <si>
    <t>Male HE u sastavu EP BIH</t>
  </si>
  <si>
    <t>3x12</t>
  </si>
  <si>
    <t>10.9</t>
  </si>
  <si>
    <t>2x10</t>
  </si>
  <si>
    <t>2x4,8</t>
  </si>
  <si>
    <t>0.8</t>
  </si>
  <si>
    <t>2x1,2</t>
  </si>
  <si>
    <t>2x17</t>
  </si>
  <si>
    <t>3x3,5</t>
  </si>
  <si>
    <t>2x32</t>
  </si>
  <si>
    <t>1x1,9</t>
  </si>
  <si>
    <t>6.4</t>
  </si>
  <si>
    <t>120x3</t>
  </si>
  <si>
    <t>2x15</t>
  </si>
  <si>
    <t>0.63</t>
  </si>
  <si>
    <t>4.2</t>
  </si>
  <si>
    <t>1.3</t>
  </si>
  <si>
    <t>0.57</t>
  </si>
  <si>
    <t>0.88</t>
  </si>
  <si>
    <t>21.7</t>
  </si>
  <si>
    <t>0.935</t>
  </si>
  <si>
    <t>0.91</t>
  </si>
  <si>
    <t>0.9786</t>
  </si>
  <si>
    <t>20m3</t>
  </si>
  <si>
    <t>0.05</t>
  </si>
  <si>
    <t>197.4</t>
  </si>
  <si>
    <t>177.7</t>
  </si>
  <si>
    <t>173.5</t>
  </si>
  <si>
    <t>0.9564</t>
  </si>
  <si>
    <t>2,4 m3</t>
  </si>
  <si>
    <t>0,416kWH</t>
  </si>
  <si>
    <t>0.205</t>
  </si>
  <si>
    <t>0.952</t>
  </si>
  <si>
    <t>0.9296</t>
  </si>
  <si>
    <t>0.9841</t>
  </si>
  <si>
    <t>3.6</t>
  </si>
  <si>
    <t>0.277</t>
  </si>
  <si>
    <t>312.5</t>
  </si>
  <si>
    <t>43.68</t>
  </si>
  <si>
    <t>0.908</t>
  </si>
  <si>
    <t>0.863</t>
  </si>
  <si>
    <t>0.96</t>
  </si>
  <si>
    <t>44.2</t>
  </si>
  <si>
    <t>Srednji godišnji dotok m3/s</t>
  </si>
  <si>
    <t>mHE Una</t>
  </si>
  <si>
    <t>mHE Krušnica</t>
  </si>
  <si>
    <t>mHE Modrac</t>
  </si>
  <si>
    <t>mHE Bihać (eta 0,9765)</t>
  </si>
  <si>
    <t>mHE Snježnica</t>
  </si>
  <si>
    <t>mHE Osanica</t>
  </si>
  <si>
    <t>mHE Bogatići</t>
  </si>
  <si>
    <t>(2x118+230)</t>
  </si>
  <si>
    <t>(1x100+2x200+1x215)</t>
  </si>
  <si>
    <t>4x7000</t>
  </si>
  <si>
    <t>1x8000</t>
  </si>
  <si>
    <t>2x5000</t>
  </si>
  <si>
    <t>4x22</t>
  </si>
  <si>
    <t>2x4,5</t>
  </si>
  <si>
    <t>0,6+0,35</t>
  </si>
  <si>
    <t>4.7</t>
  </si>
  <si>
    <t>1.75</t>
  </si>
  <si>
    <t>Kaplan,</t>
  </si>
  <si>
    <t>protočna derivacijska</t>
  </si>
  <si>
    <t xml:space="preserve">Prepelarna, </t>
  </si>
  <si>
    <t>Kaplan -horizon,</t>
  </si>
  <si>
    <t>protočna deriv</t>
  </si>
  <si>
    <t xml:space="preserve">Francis, </t>
  </si>
  <si>
    <t>tlačno protočno postrojenje</t>
  </si>
  <si>
    <t>33.7</t>
  </si>
  <si>
    <t>0.03</t>
  </si>
  <si>
    <t>70.43</t>
  </si>
  <si>
    <t>202.5</t>
  </si>
  <si>
    <t>4x2,7</t>
  </si>
  <si>
    <t>2x0,23</t>
  </si>
  <si>
    <t>0,250+0,15</t>
  </si>
  <si>
    <t>2x0,542</t>
  </si>
  <si>
    <t>male HE-ostalo</t>
  </si>
  <si>
    <t>UKUPNO HE</t>
  </si>
  <si>
    <t>Ukupno male HE</t>
  </si>
  <si>
    <t>Broj agregata/postr</t>
  </si>
  <si>
    <t>Ostalo</t>
  </si>
  <si>
    <t>Ukupno OIE i EK</t>
  </si>
  <si>
    <t>Isporučena u mrežu, GWh</t>
  </si>
  <si>
    <t>BILANS FBIH</t>
  </si>
  <si>
    <t>UKUPNO</t>
  </si>
  <si>
    <t>Termoelektrana</t>
  </si>
  <si>
    <t>Hidroelektrana</t>
  </si>
  <si>
    <t>Male HE - EPBIH</t>
  </si>
  <si>
    <t>Industrijske elektrane</t>
  </si>
  <si>
    <t>SE I Mhe</t>
  </si>
  <si>
    <t>PHE "Čapljina"</t>
  </si>
  <si>
    <t>2x220</t>
  </si>
  <si>
    <t>Francis reverzibilna</t>
  </si>
  <si>
    <t>RHE</t>
  </si>
  <si>
    <t>2x140</t>
  </si>
  <si>
    <t>7.23</t>
  </si>
  <si>
    <t>6.47</t>
  </si>
  <si>
    <t>3.4</t>
  </si>
  <si>
    <t>228.5</t>
  </si>
  <si>
    <t>1,92-1,82</t>
  </si>
  <si>
    <t>0,52-0,55</t>
  </si>
  <si>
    <t>OSNOVNI PODACI</t>
  </si>
  <si>
    <t>GENERATOR</t>
  </si>
  <si>
    <t>TEHNIČKE KARAKTERISTIKE</t>
  </si>
  <si>
    <t>protočna, akumulaciono - diverziona</t>
  </si>
  <si>
    <t>VARIJABILNI TROŠKOVI</t>
  </si>
  <si>
    <t>Spec utrošak toplote kJ/kWh</t>
  </si>
  <si>
    <t>Materijal za održavanje, mil. km</t>
  </si>
  <si>
    <t xml:space="preserve">Usluge održavanja, mil.km </t>
  </si>
  <si>
    <t>Vlastita potrošnja el. energije (mil.km)</t>
  </si>
  <si>
    <t>Materijal za proizvodnju, mil.KM</t>
  </si>
  <si>
    <t>Prevoz uglja Mil.KM</t>
  </si>
  <si>
    <t>Hd, kJ/kg</t>
  </si>
  <si>
    <t>Ukupna zapremina akumulacije, hm3</t>
  </si>
  <si>
    <t>Energetska vrijednost akumulacije, GWh</t>
  </si>
  <si>
    <t>Korisna zapremina akumulacije, hm3</t>
  </si>
  <si>
    <t>Tehnički minimum, MW</t>
  </si>
  <si>
    <t>Maksimalni pad, m</t>
  </si>
  <si>
    <t>Prosječni pad, m</t>
  </si>
  <si>
    <t>Minimalni, m</t>
  </si>
  <si>
    <t>Količina vode za 1kWh,  m3/s</t>
  </si>
  <si>
    <t>Energija od 1 m3 vode, kWh</t>
  </si>
  <si>
    <t>Ukupna potrošnja u distributivnim mrežama</t>
  </si>
  <si>
    <t>35 kV</t>
  </si>
  <si>
    <t>10(20) kV</t>
  </si>
  <si>
    <t>domaćinstva</t>
  </si>
  <si>
    <t>ostala potrošnja</t>
  </si>
  <si>
    <t>javna rasvjeta</t>
  </si>
  <si>
    <t>Broj kupaca</t>
  </si>
  <si>
    <t>Gubici</t>
  </si>
  <si>
    <t>Proizvodnja toplote, Gwh (toplotna energija + tehnološka para)</t>
  </si>
  <si>
    <t>%</t>
  </si>
  <si>
    <t>Potrošnja, GWh -univ usluga</t>
  </si>
  <si>
    <t>Potrošnja, GWh -univ usluga+trž usl</t>
  </si>
  <si>
    <t>110 Kv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</si>
</sst>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color rgb="FF212529"/>
      <name val="Roboto"/>
    </font>
    <font>
      <b/>
      <sz val="11"/>
      <color theme="4"/>
      <name val="Calibri"/>
      <family val="2"/>
      <scheme val="minor"/>
    </font>
    <font>
      <sz val="11"/>
      <color theme="9"/>
      <name val="Calibri"/>
      <family val="2"/>
      <scheme val="minor"/>
    </font>
    <font>
      <b/>
      <sz val="11"/>
      <color theme="9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7" tint="-0.249977111117893"/>
      <name val="Calibri"/>
      <family val="2"/>
      <scheme val="minor"/>
    </font>
    <font>
      <b/>
      <sz val="11"/>
      <color rgb="FF00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89999084444715716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ECEE0"/>
        <bgColor indexed="64"/>
      </patternFill>
    </fill>
    <fill>
      <patternFill patternType="solid">
        <fgColor rgb="FF66FFCC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4.9989318521683403E-2"/>
        <bgColor indexed="64"/>
      </patternFill>
    </fill>
  </fills>
  <borders count="6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/>
      <right style="thick">
        <color auto="1"/>
      </right>
      <top/>
      <bottom/>
      <diagonal/>
    </border>
    <border>
      <left style="medium">
        <color rgb="FFCCCCCC"/>
      </left>
      <right style="thick">
        <color auto="1"/>
      </right>
      <top style="medium">
        <color rgb="FFCCCCCC"/>
      </top>
      <bottom style="medium">
        <color rgb="FFCCCCCC"/>
      </bottom>
      <diagonal/>
    </border>
  </borders>
  <cellStyleXfs count="1">
    <xf numFmtId="0" fontId="0" fillId="0" borderId="0"/>
  </cellStyleXfs>
  <cellXfs count="81">
    <xf numFmtId="0" fontId="0" fillId="0" borderId="0" xfId="0"/>
    <xf numFmtId="0" fontId="4" fillId="0" borderId="0" xfId="0" applyFont="1" applyAlignment="1">
      <alignment horizontal="justify" vertical="center" wrapText="1"/>
    </xf>
    <xf numFmtId="0" fontId="2" fillId="0" borderId="1" xfId="0" applyFont="1" applyBorder="1" applyAlignment="1">
      <alignment wrapText="1"/>
    </xf>
    <xf numFmtId="0" fontId="3" fillId="0" borderId="0" xfId="0" applyFont="1"/>
    <xf numFmtId="0" fontId="0" fillId="3" borderId="0" xfId="0" applyFill="1"/>
    <xf numFmtId="0" fontId="3" fillId="3" borderId="0" xfId="0" applyFont="1" applyFill="1"/>
    <xf numFmtId="0" fontId="0" fillId="3" borderId="1" xfId="0" applyFill="1" applyBorder="1" applyAlignment="1">
      <alignment wrapText="1"/>
    </xf>
    <xf numFmtId="0" fontId="2" fillId="3" borderId="1" xfId="0" applyFont="1" applyFill="1" applyBorder="1" applyAlignment="1">
      <alignment wrapText="1"/>
    </xf>
    <xf numFmtId="0" fontId="0" fillId="3" borderId="1" xfId="0" applyFill="1" applyBorder="1" applyAlignment="1">
      <alignment horizontal="right" wrapText="1"/>
    </xf>
    <xf numFmtId="0" fontId="2" fillId="3" borderId="1" xfId="0" applyFont="1" applyFill="1" applyBorder="1" applyAlignment="1">
      <alignment horizontal="right" wrapText="1"/>
    </xf>
    <xf numFmtId="0" fontId="0" fillId="3" borderId="0" xfId="0" applyFill="1" applyBorder="1" applyAlignment="1">
      <alignment horizontal="right" wrapText="1"/>
    </xf>
    <xf numFmtId="0" fontId="7" fillId="3" borderId="0" xfId="0" applyFont="1" applyFill="1" applyBorder="1" applyAlignment="1">
      <alignment wrapText="1"/>
    </xf>
    <xf numFmtId="0" fontId="7" fillId="3" borderId="0" xfId="0" applyFont="1" applyFill="1" applyBorder="1" applyAlignment="1">
      <alignment horizontal="right" wrapText="1"/>
    </xf>
    <xf numFmtId="0" fontId="5" fillId="4" borderId="0" xfId="0" applyFont="1" applyFill="1"/>
    <xf numFmtId="0" fontId="0" fillId="4" borderId="0" xfId="0" applyFill="1"/>
    <xf numFmtId="0" fontId="0" fillId="3" borderId="0" xfId="0" applyFill="1" applyBorder="1" applyAlignment="1">
      <alignment wrapText="1"/>
    </xf>
    <xf numFmtId="0" fontId="6" fillId="3" borderId="0" xfId="0" applyFont="1" applyFill="1" applyBorder="1" applyAlignment="1">
      <alignment horizontal="right" wrapText="1"/>
    </xf>
    <xf numFmtId="0" fontId="9" fillId="5" borderId="0" xfId="0" applyFont="1" applyFill="1"/>
    <xf numFmtId="0" fontId="10" fillId="5" borderId="0" xfId="0" applyFont="1" applyFill="1"/>
    <xf numFmtId="0" fontId="10" fillId="0" borderId="0" xfId="0" applyFont="1" applyFill="1"/>
    <xf numFmtId="0" fontId="9" fillId="0" borderId="0" xfId="0" applyFont="1" applyFill="1"/>
    <xf numFmtId="0" fontId="13" fillId="6" borderId="0" xfId="0" applyFont="1" applyFill="1"/>
    <xf numFmtId="0" fontId="3" fillId="6" borderId="0" xfId="0" applyFont="1" applyFill="1"/>
    <xf numFmtId="0" fontId="0" fillId="6" borderId="0" xfId="0" applyFill="1"/>
    <xf numFmtId="0" fontId="0" fillId="6" borderId="0" xfId="0" applyFill="1" applyAlignment="1">
      <alignment horizontal="right"/>
    </xf>
    <xf numFmtId="0" fontId="0" fillId="0" borderId="0" xfId="0" applyFill="1" applyAlignment="1">
      <alignment horizontal="right"/>
    </xf>
    <xf numFmtId="0" fontId="13" fillId="7" borderId="0" xfId="0" applyFont="1" applyFill="1"/>
    <xf numFmtId="0" fontId="0" fillId="7" borderId="0" xfId="0" applyFill="1" applyAlignment="1">
      <alignment horizontal="right"/>
    </xf>
    <xf numFmtId="0" fontId="3" fillId="5" borderId="0" xfId="0" applyFont="1" applyFill="1"/>
    <xf numFmtId="0" fontId="1" fillId="8" borderId="0" xfId="0" applyFont="1" applyFill="1"/>
    <xf numFmtId="0" fontId="0" fillId="0" borderId="1" xfId="0" applyBorder="1" applyAlignment="1">
      <alignment vertical="center" wrapText="1"/>
    </xf>
    <xf numFmtId="0" fontId="15" fillId="0" borderId="0" xfId="0" applyFont="1" applyAlignment="1">
      <alignment horizontal="center"/>
    </xf>
    <xf numFmtId="0" fontId="0" fillId="3" borderId="3" xfId="0" applyFill="1" applyBorder="1" applyAlignment="1">
      <alignment wrapText="1"/>
    </xf>
    <xf numFmtId="0" fontId="2" fillId="3" borderId="3" xfId="0" applyFont="1" applyFill="1" applyBorder="1" applyAlignment="1">
      <alignment wrapText="1"/>
    </xf>
    <xf numFmtId="0" fontId="0" fillId="0" borderId="4" xfId="0" applyBorder="1"/>
    <xf numFmtId="0" fontId="0" fillId="3" borderId="4" xfId="0" applyFill="1" applyBorder="1"/>
    <xf numFmtId="0" fontId="3" fillId="3" borderId="4" xfId="0" applyFont="1" applyFill="1" applyBorder="1"/>
    <xf numFmtId="0" fontId="7" fillId="3" borderId="4" xfId="0" applyFont="1" applyFill="1" applyBorder="1"/>
    <xf numFmtId="0" fontId="2" fillId="3" borderId="5" xfId="0" applyFont="1" applyFill="1" applyBorder="1" applyAlignment="1">
      <alignment wrapText="1"/>
    </xf>
    <xf numFmtId="0" fontId="2" fillId="3" borderId="5" xfId="0" applyFont="1" applyFill="1" applyBorder="1" applyAlignment="1">
      <alignment horizontal="right" wrapText="1"/>
    </xf>
    <xf numFmtId="0" fontId="9" fillId="5" borderId="4" xfId="0" applyFont="1" applyFill="1" applyBorder="1"/>
    <xf numFmtId="0" fontId="10" fillId="5" borderId="4" xfId="0" applyFont="1" applyFill="1" applyBorder="1"/>
    <xf numFmtId="0" fontId="10" fillId="0" borderId="4" xfId="0" applyFont="1" applyFill="1" applyBorder="1"/>
    <xf numFmtId="0" fontId="13" fillId="6" borderId="4" xfId="0" applyFont="1" applyFill="1" applyBorder="1"/>
    <xf numFmtId="0" fontId="0" fillId="6" borderId="4" xfId="0" applyFill="1" applyBorder="1"/>
    <xf numFmtId="0" fontId="0" fillId="0" borderId="4" xfId="0" applyFill="1" applyBorder="1"/>
    <xf numFmtId="0" fontId="13" fillId="7" borderId="4" xfId="0" applyFont="1" applyFill="1" applyBorder="1"/>
    <xf numFmtId="0" fontId="0" fillId="7" borderId="4" xfId="0" applyFill="1" applyBorder="1" applyAlignment="1">
      <alignment horizontal="right"/>
    </xf>
    <xf numFmtId="0" fontId="3" fillId="0" borderId="4" xfId="0" applyFont="1" applyBorder="1"/>
    <xf numFmtId="0" fontId="1" fillId="8" borderId="4" xfId="0" applyFont="1" applyFill="1" applyBorder="1"/>
    <xf numFmtId="0" fontId="0" fillId="3" borderId="5" xfId="0" applyFill="1" applyBorder="1" applyAlignment="1">
      <alignment wrapText="1"/>
    </xf>
    <xf numFmtId="0" fontId="0" fillId="3" borderId="5" xfId="0" applyFill="1" applyBorder="1" applyAlignment="1">
      <alignment horizontal="right" wrapText="1"/>
    </xf>
    <xf numFmtId="0" fontId="9" fillId="0" borderId="4" xfId="0" applyFont="1" applyFill="1" applyBorder="1"/>
    <xf numFmtId="0" fontId="0" fillId="3" borderId="3" xfId="0" applyFill="1" applyBorder="1" applyAlignment="1">
      <alignment horizontal="right" wrapText="1"/>
    </xf>
    <xf numFmtId="0" fontId="0" fillId="3" borderId="3" xfId="0" applyFont="1" applyFill="1" applyBorder="1" applyAlignment="1">
      <alignment horizontal="right" wrapText="1"/>
    </xf>
    <xf numFmtId="0" fontId="14" fillId="0" borderId="4" xfId="0" applyFont="1" applyBorder="1"/>
    <xf numFmtId="0" fontId="15" fillId="0" borderId="4" xfId="0" applyFont="1" applyBorder="1" applyAlignment="1"/>
    <xf numFmtId="0" fontId="8" fillId="3" borderId="5" xfId="0" applyFont="1" applyFill="1" applyBorder="1" applyAlignment="1">
      <alignment wrapText="1"/>
    </xf>
    <xf numFmtId="0" fontId="7" fillId="3" borderId="4" xfId="0" applyFont="1" applyFill="1" applyBorder="1" applyAlignment="1">
      <alignment wrapText="1"/>
    </xf>
    <xf numFmtId="0" fontId="0" fillId="3" borderId="4" xfId="0" applyFont="1" applyFill="1" applyBorder="1" applyAlignment="1">
      <alignment horizontal="right" wrapText="1"/>
    </xf>
    <xf numFmtId="0" fontId="7" fillId="3" borderId="4" xfId="0" applyFont="1" applyFill="1" applyBorder="1" applyAlignment="1">
      <alignment horizontal="right" wrapText="1"/>
    </xf>
    <xf numFmtId="0" fontId="9" fillId="5" borderId="4" xfId="0" applyFont="1" applyFill="1" applyBorder="1" applyAlignment="1">
      <alignment horizontal="right"/>
    </xf>
    <xf numFmtId="0" fontId="9" fillId="0" borderId="4" xfId="0" applyFont="1" applyFill="1" applyBorder="1" applyAlignment="1">
      <alignment horizontal="right"/>
    </xf>
    <xf numFmtId="0" fontId="3" fillId="6" borderId="4" xfId="0" applyFont="1" applyFill="1" applyBorder="1"/>
    <xf numFmtId="0" fontId="0" fillId="6" borderId="4" xfId="0" applyFill="1" applyBorder="1" applyAlignment="1">
      <alignment horizontal="right"/>
    </xf>
    <xf numFmtId="0" fontId="0" fillId="0" borderId="4" xfId="0" applyFill="1" applyBorder="1" applyAlignment="1">
      <alignment horizontal="right"/>
    </xf>
    <xf numFmtId="0" fontId="13" fillId="7" borderId="4" xfId="0" applyFont="1" applyFill="1" applyBorder="1" applyAlignment="1">
      <alignment horizontal="right"/>
    </xf>
    <xf numFmtId="0" fontId="4" fillId="0" borderId="4" xfId="0" applyFont="1" applyBorder="1" applyAlignment="1">
      <alignment horizontal="justify" vertical="center" wrapText="1"/>
    </xf>
    <xf numFmtId="0" fontId="3" fillId="3" borderId="3" xfId="0" applyFont="1" applyFill="1" applyBorder="1" applyAlignment="1">
      <alignment wrapText="1"/>
    </xf>
    <xf numFmtId="0" fontId="3" fillId="3" borderId="1" xfId="0" applyFont="1" applyFill="1" applyBorder="1" applyAlignment="1">
      <alignment wrapText="1"/>
    </xf>
    <xf numFmtId="0" fontId="11" fillId="3" borderId="0" xfId="0" applyFont="1" applyFill="1"/>
    <xf numFmtId="0" fontId="12" fillId="3" borderId="1" xfId="0" applyFont="1" applyFill="1" applyBorder="1" applyAlignment="1">
      <alignment wrapText="1"/>
    </xf>
    <xf numFmtId="0" fontId="5" fillId="4" borderId="2" xfId="0" applyFont="1" applyFill="1" applyBorder="1"/>
    <xf numFmtId="0" fontId="0" fillId="4" borderId="2" xfId="0" applyFill="1" applyBorder="1"/>
    <xf numFmtId="0" fontId="3" fillId="4" borderId="2" xfId="0" applyFont="1" applyFill="1" applyBorder="1"/>
    <xf numFmtId="0" fontId="2" fillId="4" borderId="2" xfId="0" applyFont="1" applyFill="1" applyBorder="1"/>
    <xf numFmtId="0" fontId="1" fillId="9" borderId="4" xfId="0" applyFont="1" applyFill="1" applyBorder="1"/>
    <xf numFmtId="0" fontId="1" fillId="9" borderId="0" xfId="0" applyFont="1" applyFill="1"/>
    <xf numFmtId="0" fontId="3" fillId="9" borderId="4" xfId="0" applyFont="1" applyFill="1" applyBorder="1"/>
    <xf numFmtId="0" fontId="3" fillId="9" borderId="0" xfId="0" applyFont="1" applyFill="1"/>
    <xf numFmtId="0" fontId="3" fillId="2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ECEE0"/>
      <color rgb="FF66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13" Type="http://schemas.openxmlformats.org/officeDocument/2006/relationships/image" Target="../media/image25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11</xdr:col>
      <xdr:colOff>501989</xdr:colOff>
      <xdr:row>30</xdr:row>
      <xdr:rowOff>19278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83923D-FE12-4679-811B-8FFB6A800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104900"/>
          <a:ext cx="6597989" cy="44388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11</xdr:col>
      <xdr:colOff>228925</xdr:colOff>
      <xdr:row>48</xdr:row>
      <xdr:rowOff>76336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67C9E0-FE66-4445-98E6-7AD8C8CEF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6261100"/>
          <a:ext cx="6324925" cy="26544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11</xdr:col>
      <xdr:colOff>578193</xdr:colOff>
      <xdr:row>81</xdr:row>
      <xdr:rowOff>63730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857030-4757-4625-8287-161446B6C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0496550"/>
          <a:ext cx="6674193" cy="4483330"/>
        </a:xfrm>
        <a:prstGeom prst="rect">
          <a:avLst/>
        </a:prstGeom>
      </xdr:spPr>
    </xdr:pic>
    <xdr:clientData/>
  </xdr:twoCellAnchor>
  <xdr:twoCellAnchor editAs="oneCell">
    <xdr:from>
      <xdr:col>1</xdr:col>
      <xdr:colOff>438150</xdr:colOff>
      <xdr:row>81</xdr:row>
      <xdr:rowOff>88900</xdr:rowOff>
    </xdr:from>
    <xdr:to>
      <xdr:col>11</xdr:col>
      <xdr:colOff>400361</xdr:colOff>
      <xdr:row>89</xdr:row>
      <xdr:rowOff>31823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552404A-B652-47FA-A1DD-CFCA6FF04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50" y="15005050"/>
          <a:ext cx="6058211" cy="141612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12</xdr:col>
      <xdr:colOff>387683</xdr:colOff>
      <xdr:row>112</xdr:row>
      <xdr:rowOff>189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DCD418-DA17-43F2-A7D6-3435CB47B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16941800"/>
          <a:ext cx="6483683" cy="36831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12</xdr:col>
      <xdr:colOff>311479</xdr:colOff>
      <xdr:row>105</xdr:row>
      <xdr:rowOff>108079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175E28-1860-425E-9272-34F460937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16941800"/>
          <a:ext cx="6407479" cy="25020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12</xdr:col>
      <xdr:colOff>89218</xdr:colOff>
      <xdr:row>142</xdr:row>
      <xdr:rowOff>95482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709BC5-2896-4961-B977-6B91DB9C7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21729700"/>
          <a:ext cx="6185218" cy="451508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12</xdr:col>
      <xdr:colOff>140020</xdr:colOff>
      <xdr:row>136</xdr:row>
      <xdr:rowOff>114476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616A1B7-FB5C-4895-852C-7F5960674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21729700"/>
          <a:ext cx="6236020" cy="34291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151</xdr:row>
      <xdr:rowOff>0</xdr:rowOff>
    </xdr:from>
    <xdr:to>
      <xdr:col>13</xdr:col>
      <xdr:colOff>25746</xdr:colOff>
      <xdr:row>174</xdr:row>
      <xdr:rowOff>51020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97E8628-F7E9-40ED-8B50-E58E18D3E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27806650"/>
          <a:ext cx="6731346" cy="4286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181</xdr:row>
      <xdr:rowOff>0</xdr:rowOff>
    </xdr:from>
    <xdr:to>
      <xdr:col>12</xdr:col>
      <xdr:colOff>190823</xdr:colOff>
      <xdr:row>199</xdr:row>
      <xdr:rowOff>114476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FC8B9C4-9EBA-47F9-9A02-A3FCC9595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33331150"/>
          <a:ext cx="6286823" cy="34291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208</xdr:row>
      <xdr:rowOff>0</xdr:rowOff>
    </xdr:from>
    <xdr:to>
      <xdr:col>12</xdr:col>
      <xdr:colOff>457537</xdr:colOff>
      <xdr:row>227</xdr:row>
      <xdr:rowOff>38282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5F723F6-F3DD-4E85-8D88-BE4872993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38303200"/>
          <a:ext cx="6553537" cy="353713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236</xdr:row>
      <xdr:rowOff>0</xdr:rowOff>
    </xdr:from>
    <xdr:to>
      <xdr:col>12</xdr:col>
      <xdr:colOff>521040</xdr:colOff>
      <xdr:row>259</xdr:row>
      <xdr:rowOff>31969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15C80B6-8164-48AD-99E6-3C29B70E5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43459400"/>
          <a:ext cx="6617040" cy="42674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128</xdr:row>
      <xdr:rowOff>75199</xdr:rowOff>
    </xdr:from>
    <xdr:to>
      <xdr:col>3</xdr:col>
      <xdr:colOff>1556307</xdr:colOff>
      <xdr:row>152</xdr:row>
      <xdr:rowOff>49025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B4C4D8-60A4-45B7-BB07-D9C2C1E20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413463"/>
          <a:ext cx="6221793" cy="4418827"/>
        </a:xfrm>
        <a:prstGeom prst="rect">
          <a:avLst/>
        </a:prstGeom>
      </xdr:spPr>
    </xdr:pic>
    <xdr:clientData/>
  </xdr:twoCellAnchor>
  <xdr:twoCellAnchor editAs="oneCell">
    <xdr:from>
      <xdr:col>0</xdr:col>
      <xdr:colOff>1392190</xdr:colOff>
      <xdr:row>132</xdr:row>
      <xdr:rowOff>72593</xdr:rowOff>
    </xdr:from>
    <xdr:to>
      <xdr:col>4</xdr:col>
      <xdr:colOff>481545</xdr:colOff>
      <xdr:row>155</xdr:row>
      <xdr:rowOff>68120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085AC-A983-42B1-9CC2-707ED4CB2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2190" y="26151690"/>
          <a:ext cx="6012619" cy="42553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</xdr:row>
      <xdr:rowOff>123492</xdr:rowOff>
    </xdr:from>
    <xdr:to>
      <xdr:col>3</xdr:col>
      <xdr:colOff>1744430</xdr:colOff>
      <xdr:row>154</xdr:row>
      <xdr:rowOff>23133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BCF4AC4-85F0-456E-91FB-F7C2E21C7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017381"/>
          <a:ext cx="6409916" cy="4159433"/>
        </a:xfrm>
        <a:prstGeom prst="rect">
          <a:avLst/>
        </a:prstGeom>
      </xdr:spPr>
    </xdr:pic>
    <xdr:clientData/>
  </xdr:twoCellAnchor>
  <xdr:twoCellAnchor editAs="oneCell">
    <xdr:from>
      <xdr:col>0</xdr:col>
      <xdr:colOff>1200036</xdr:colOff>
      <xdr:row>132</xdr:row>
      <xdr:rowOff>54679</xdr:rowOff>
    </xdr:from>
    <xdr:to>
      <xdr:col>3</xdr:col>
      <xdr:colOff>1344093</xdr:colOff>
      <xdr:row>151</xdr:row>
      <xdr:rowOff>72409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9CB60B-742F-487E-8544-50BBF756B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0036" y="26133776"/>
          <a:ext cx="4809543" cy="3536689"/>
        </a:xfrm>
        <a:prstGeom prst="rect">
          <a:avLst/>
        </a:prstGeom>
      </xdr:spPr>
    </xdr:pic>
    <xdr:clientData/>
  </xdr:twoCellAnchor>
  <xdr:twoCellAnchor editAs="oneCell">
    <xdr:from>
      <xdr:col>1</xdr:col>
      <xdr:colOff>26067</xdr:colOff>
      <xdr:row>125</xdr:row>
      <xdr:rowOff>63151</xdr:rowOff>
    </xdr:from>
    <xdr:to>
      <xdr:col>3</xdr:col>
      <xdr:colOff>1839700</xdr:colOff>
      <xdr:row>151</xdr:row>
      <xdr:rowOff>181159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FFF14CC-4CD9-4CFE-A8C7-312E901C4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27942" y="24845790"/>
          <a:ext cx="4177244" cy="49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2005519</xdr:colOff>
      <xdr:row>132</xdr:row>
      <xdr:rowOff>114585</xdr:rowOff>
    </xdr:from>
    <xdr:to>
      <xdr:col>3</xdr:col>
      <xdr:colOff>1429228</xdr:colOff>
      <xdr:row>149</xdr:row>
      <xdr:rowOff>92811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B8462F-8C41-4D0A-8FEF-2E32D2C3C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5519" y="26193682"/>
          <a:ext cx="4089195" cy="312676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267</xdr:row>
      <xdr:rowOff>0</xdr:rowOff>
    </xdr:from>
    <xdr:to>
      <xdr:col>25</xdr:col>
      <xdr:colOff>462608</xdr:colOff>
      <xdr:row>277</xdr:row>
      <xdr:rowOff>114399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0DD26A3-4B7E-4820-A5C9-7A42BFD57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8800" y="34270950"/>
          <a:ext cx="4108661" cy="195590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281</xdr:row>
      <xdr:rowOff>0</xdr:rowOff>
    </xdr:from>
    <xdr:to>
      <xdr:col>25</xdr:col>
      <xdr:colOff>488009</xdr:colOff>
      <xdr:row>298</xdr:row>
      <xdr:rowOff>171619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0934B41-8FC8-405B-B9D9-CA44FB2F8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8800" y="36849050"/>
          <a:ext cx="4134062" cy="330217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302</xdr:row>
      <xdr:rowOff>0</xdr:rowOff>
    </xdr:from>
    <xdr:to>
      <xdr:col>10</xdr:col>
      <xdr:colOff>1011024</xdr:colOff>
      <xdr:row>309</xdr:row>
      <xdr:rowOff>88971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5B0BC0C-5B32-4EBF-BF00-9B2BB9E5A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8400" y="40716200"/>
          <a:ext cx="4273770" cy="13780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26517</xdr:rowOff>
    </xdr:from>
    <xdr:to>
      <xdr:col>4</xdr:col>
      <xdr:colOff>139317</xdr:colOff>
      <xdr:row>150</xdr:row>
      <xdr:rowOff>44268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3B20B86-49DF-48AD-A732-C062AD8F8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5735198"/>
          <a:ext cx="7062581" cy="3721916"/>
        </a:xfrm>
        <a:prstGeom prst="rect">
          <a:avLst/>
        </a:prstGeom>
      </xdr:spPr>
    </xdr:pic>
    <xdr:clientData/>
  </xdr:twoCellAnchor>
  <xdr:twoCellAnchor editAs="oneCell">
    <xdr:from>
      <xdr:col>0</xdr:col>
      <xdr:colOff>174303</xdr:colOff>
      <xdr:row>144</xdr:row>
      <xdr:rowOff>46825</xdr:rowOff>
    </xdr:from>
    <xdr:to>
      <xdr:col>3</xdr:col>
      <xdr:colOff>2208988</xdr:colOff>
      <xdr:row>162</xdr:row>
      <xdr:rowOff>82485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5F50075-5768-4AD3-A86E-6595B1123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4303" y="28348422"/>
          <a:ext cx="6700171" cy="33694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96010</xdr:rowOff>
    </xdr:from>
    <xdr:to>
      <xdr:col>3</xdr:col>
      <xdr:colOff>2189525</xdr:colOff>
      <xdr:row>152</xdr:row>
      <xdr:rowOff>51389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CD55AB7-66DE-4DFA-96C2-2A0C15A4D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5230465"/>
          <a:ext cx="6876980" cy="45735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148807</xdr:rowOff>
    </xdr:from>
    <xdr:to>
      <xdr:col>4</xdr:col>
      <xdr:colOff>341060</xdr:colOff>
      <xdr:row>141</xdr:row>
      <xdr:rowOff>141725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85E6710-877D-4807-83F8-937170BE7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3805443"/>
          <a:ext cx="7291424" cy="42416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5CC150-4880-46F0-A85D-04676536EA8E}">
  <dimension ref="A1:K61"/>
  <sheetViews>
    <sheetView topLeftCell="A160" workbookViewId="0">
      <selection activeCell="C237" sqref="C237"/>
    </sheetView>
  </sheetViews>
  <sheetFormatPr defaultRowHeight="14.5" x14ac:dyDescent="0.35"/>
  <sheetData>
    <row r="1" spans="1:11" x14ac:dyDescent="0.35">
      <c r="B1" t="s">
        <v>36</v>
      </c>
      <c r="D1" t="s">
        <v>39</v>
      </c>
      <c r="F1" t="s">
        <v>26</v>
      </c>
      <c r="G1" t="s">
        <v>27</v>
      </c>
      <c r="H1" t="s">
        <v>28</v>
      </c>
      <c r="I1" t="s">
        <v>30</v>
      </c>
      <c r="J1" t="s">
        <v>31</v>
      </c>
    </row>
    <row r="2" spans="1:11" x14ac:dyDescent="0.35">
      <c r="A2" t="s">
        <v>23</v>
      </c>
      <c r="B2" t="s">
        <v>37</v>
      </c>
      <c r="D2">
        <v>1370.15</v>
      </c>
      <c r="E2" t="s">
        <v>24</v>
      </c>
      <c r="F2">
        <v>2099520</v>
      </c>
      <c r="G2">
        <v>1.42</v>
      </c>
      <c r="H2">
        <v>6116064</v>
      </c>
      <c r="I2" t="s">
        <v>29</v>
      </c>
      <c r="J2">
        <v>2525215</v>
      </c>
      <c r="K2" t="s">
        <v>32</v>
      </c>
    </row>
    <row r="3" spans="1:11" x14ac:dyDescent="0.35">
      <c r="A3" t="s">
        <v>25</v>
      </c>
      <c r="B3">
        <v>300</v>
      </c>
      <c r="D3">
        <v>1647.21</v>
      </c>
      <c r="E3">
        <v>1797755</v>
      </c>
      <c r="F3">
        <v>1883048</v>
      </c>
      <c r="G3">
        <v>1.0469999999999999</v>
      </c>
      <c r="H3">
        <v>8527717</v>
      </c>
      <c r="J3">
        <v>2111468</v>
      </c>
      <c r="K3" t="s">
        <v>33</v>
      </c>
    </row>
    <row r="4" spans="1:11" x14ac:dyDescent="0.35">
      <c r="A4" t="s">
        <v>38</v>
      </c>
      <c r="B4">
        <v>300</v>
      </c>
      <c r="D4">
        <v>2068.3200000000002</v>
      </c>
    </row>
    <row r="42" spans="1:7" x14ac:dyDescent="0.35">
      <c r="A42" t="s">
        <v>11</v>
      </c>
      <c r="E42" t="s">
        <v>12</v>
      </c>
      <c r="F42" t="s">
        <v>13</v>
      </c>
      <c r="G42" t="s">
        <v>22</v>
      </c>
    </row>
    <row r="43" spans="1:7" x14ac:dyDescent="0.35">
      <c r="A43" t="s">
        <v>0</v>
      </c>
      <c r="E43" t="s">
        <v>7</v>
      </c>
      <c r="F43">
        <v>13.28</v>
      </c>
    </row>
    <row r="44" spans="1:7" x14ac:dyDescent="0.35">
      <c r="A44" t="s">
        <v>1</v>
      </c>
      <c r="E44" t="s">
        <v>8</v>
      </c>
      <c r="F44">
        <v>9.6460000000000008</v>
      </c>
    </row>
    <row r="45" spans="1:7" x14ac:dyDescent="0.35">
      <c r="A45" t="s">
        <v>2</v>
      </c>
      <c r="E45" t="s">
        <v>8</v>
      </c>
      <c r="F45">
        <v>10.276</v>
      </c>
    </row>
    <row r="46" spans="1:7" x14ac:dyDescent="0.35">
      <c r="A46" t="s">
        <v>3</v>
      </c>
      <c r="E46" t="s">
        <v>7</v>
      </c>
      <c r="F46" t="s">
        <v>10</v>
      </c>
    </row>
    <row r="47" spans="1:7" x14ac:dyDescent="0.35">
      <c r="A47" t="s">
        <v>4</v>
      </c>
      <c r="E47" t="s">
        <v>7</v>
      </c>
      <c r="F47">
        <v>14.5</v>
      </c>
    </row>
    <row r="48" spans="1:7" x14ac:dyDescent="0.35">
      <c r="A48" t="s">
        <v>5</v>
      </c>
      <c r="E48" t="s">
        <v>7</v>
      </c>
      <c r="F48">
        <v>9.68</v>
      </c>
    </row>
    <row r="49" spans="1:5" x14ac:dyDescent="0.35">
      <c r="A49" t="s">
        <v>6</v>
      </c>
      <c r="E49" t="s">
        <v>8</v>
      </c>
    </row>
    <row r="50" spans="1:5" x14ac:dyDescent="0.35">
      <c r="A50" t="s">
        <v>9</v>
      </c>
    </row>
    <row r="54" spans="1:5" x14ac:dyDescent="0.35">
      <c r="A54" t="s">
        <v>14</v>
      </c>
    </row>
    <row r="56" spans="1:5" x14ac:dyDescent="0.35">
      <c r="A56" t="s">
        <v>15</v>
      </c>
    </row>
    <row r="60" spans="1:5" x14ac:dyDescent="0.35">
      <c r="A60" t="s">
        <v>34</v>
      </c>
    </row>
    <row r="61" spans="1:5" x14ac:dyDescent="0.35">
      <c r="A61" t="s">
        <v>35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738969-2040-49E2-9D81-E2A2DFE6F264}">
  <dimension ref="A1:AI98"/>
  <sheetViews>
    <sheetView tabSelected="1" zoomScale="55" zoomScaleNormal="55" workbookViewId="0">
      <selection activeCell="E90" sqref="E90"/>
    </sheetView>
  </sheetViews>
  <sheetFormatPr defaultRowHeight="14.5" x14ac:dyDescent="0.35"/>
  <cols>
    <col min="1" max="1" width="33" style="34" customWidth="1"/>
    <col min="2" max="2" width="14.81640625" customWidth="1"/>
    <col min="3" max="3" width="19.08984375" bestFit="1" customWidth="1"/>
    <col min="4" max="4" width="32.36328125" bestFit="1" customWidth="1"/>
    <col min="5" max="5" width="31.54296875" bestFit="1" customWidth="1"/>
    <col min="6" max="6" width="26" style="34" bestFit="1" customWidth="1"/>
    <col min="7" max="7" width="20.90625" customWidth="1"/>
    <col min="8" max="8" width="33.81640625" bestFit="1" customWidth="1"/>
    <col min="9" max="9" width="23.7265625" bestFit="1" customWidth="1"/>
    <col min="10" max="10" width="23.08984375" bestFit="1" customWidth="1"/>
    <col min="11" max="11" width="22" bestFit="1" customWidth="1"/>
    <col min="12" max="12" width="6.36328125" customWidth="1"/>
    <col min="13" max="13" width="12.54296875" bestFit="1" customWidth="1"/>
    <col min="14" max="14" width="19.1796875" bestFit="1" customWidth="1"/>
    <col min="15" max="15" width="9.1796875" bestFit="1" customWidth="1"/>
    <col min="16" max="16" width="8.453125" bestFit="1" customWidth="1"/>
    <col min="17" max="17" width="8.81640625" bestFit="1" customWidth="1"/>
    <col min="19" max="19" width="20.453125" bestFit="1" customWidth="1"/>
    <col min="21" max="21" width="14.1796875" bestFit="1" customWidth="1"/>
    <col min="22" max="22" width="13.1796875" bestFit="1" customWidth="1"/>
    <col min="23" max="23" width="14.453125" customWidth="1"/>
    <col min="24" max="24" width="24" style="34" bestFit="1" customWidth="1"/>
    <col min="25" max="25" width="28.453125" bestFit="1" customWidth="1"/>
    <col min="26" max="26" width="17.81640625" bestFit="1" customWidth="1"/>
    <col min="27" max="27" width="25.36328125" bestFit="1" customWidth="1"/>
    <col min="28" max="28" width="28.1796875" bestFit="1" customWidth="1"/>
    <col min="29" max="29" width="23.90625" bestFit="1" customWidth="1"/>
    <col min="30" max="30" width="33.453125" bestFit="1" customWidth="1"/>
    <col min="31" max="31" width="25.08984375" bestFit="1" customWidth="1"/>
  </cols>
  <sheetData>
    <row r="1" spans="1:35" ht="28.5" customHeight="1" x14ac:dyDescent="0.6">
      <c r="A1" s="55">
        <v>2019</v>
      </c>
    </row>
    <row r="2" spans="1:35" x14ac:dyDescent="0.35">
      <c r="A2" s="56" t="s">
        <v>235</v>
      </c>
      <c r="B2" s="31" t="s">
        <v>234</v>
      </c>
      <c r="C2" s="31"/>
      <c r="D2" s="31"/>
      <c r="E2" s="31"/>
      <c r="F2" s="31"/>
      <c r="G2" s="31" t="s">
        <v>236</v>
      </c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1"/>
      <c r="Y2" s="31" t="s">
        <v>238</v>
      </c>
      <c r="Z2" s="31"/>
      <c r="AA2" s="31"/>
      <c r="AB2" s="31"/>
      <c r="AC2" s="31"/>
      <c r="AD2" s="31"/>
      <c r="AE2" s="31"/>
      <c r="AF2" s="31"/>
      <c r="AG2" s="31"/>
      <c r="AH2" s="31"/>
      <c r="AI2" s="31"/>
    </row>
    <row r="3" spans="1:35" x14ac:dyDescent="0.35">
      <c r="A3" s="56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1"/>
      <c r="Y3" s="31"/>
      <c r="Z3" s="31"/>
      <c r="AA3" s="31"/>
      <c r="AB3" s="31"/>
      <c r="AC3" s="31"/>
      <c r="AD3" s="31"/>
      <c r="AE3" s="31"/>
      <c r="AF3" s="31"/>
      <c r="AG3" s="31"/>
      <c r="AH3" s="31"/>
      <c r="AI3" s="31"/>
    </row>
    <row r="4" spans="1:35" x14ac:dyDescent="0.35">
      <c r="A4" s="56"/>
      <c r="B4" s="31"/>
      <c r="C4" s="31"/>
      <c r="D4" s="31"/>
      <c r="E4" s="31"/>
      <c r="F4" s="31"/>
      <c r="G4" s="31"/>
      <c r="H4" s="31"/>
      <c r="I4" s="31"/>
      <c r="J4" s="31"/>
      <c r="K4" s="31"/>
      <c r="L4" s="31"/>
      <c r="M4" s="31"/>
      <c r="N4" s="31"/>
      <c r="O4" s="31"/>
      <c r="P4" s="31"/>
      <c r="Q4" s="31"/>
      <c r="R4" s="31"/>
      <c r="S4" s="31"/>
      <c r="T4" s="31"/>
      <c r="U4" s="31"/>
      <c r="V4" s="31"/>
      <c r="W4" s="31"/>
      <c r="X4" s="31"/>
      <c r="Y4" s="31"/>
      <c r="Z4" s="31"/>
      <c r="AA4" s="31"/>
      <c r="AB4" s="31"/>
      <c r="AC4" s="31"/>
      <c r="AD4" s="31"/>
      <c r="AE4" s="31"/>
      <c r="AF4" s="31"/>
      <c r="AG4" s="31"/>
      <c r="AH4" s="31"/>
      <c r="AI4" s="31"/>
    </row>
    <row r="5" spans="1:35" s="14" customFormat="1" x14ac:dyDescent="0.35">
      <c r="A5" s="72" t="s">
        <v>40</v>
      </c>
      <c r="B5" s="73"/>
      <c r="C5" s="73"/>
      <c r="D5" s="73"/>
      <c r="E5" s="73"/>
      <c r="F5" s="73"/>
      <c r="G5" s="73"/>
      <c r="H5" s="73"/>
      <c r="I5" s="73"/>
      <c r="J5" s="73"/>
      <c r="K5" s="73"/>
      <c r="L5" s="73"/>
      <c r="M5" s="73"/>
      <c r="N5" s="73"/>
      <c r="O5" s="73"/>
      <c r="P5" s="73"/>
      <c r="Q5" s="73"/>
      <c r="R5" s="73"/>
      <c r="S5" s="73"/>
      <c r="T5" s="73"/>
      <c r="U5" s="73"/>
      <c r="V5" s="73"/>
      <c r="W5" s="73"/>
      <c r="X5" s="73"/>
      <c r="Y5" s="73"/>
      <c r="Z5" s="73"/>
      <c r="AA5" s="73"/>
      <c r="AB5" s="73"/>
      <c r="AC5" s="73"/>
      <c r="AD5" s="73"/>
      <c r="AE5" s="73"/>
      <c r="AF5" s="73"/>
    </row>
    <row r="6" spans="1:35" s="14" customFormat="1" ht="16.5" customHeight="1" x14ac:dyDescent="0.35">
      <c r="A6" s="74" t="s">
        <v>11</v>
      </c>
      <c r="B6" s="74" t="s">
        <v>82</v>
      </c>
      <c r="C6" s="74" t="s">
        <v>127</v>
      </c>
      <c r="D6" s="74" t="s">
        <v>43</v>
      </c>
      <c r="E6" s="74" t="s">
        <v>130</v>
      </c>
      <c r="F6" s="74" t="s">
        <v>129</v>
      </c>
      <c r="G6" s="74" t="s">
        <v>48</v>
      </c>
      <c r="H6" s="74" t="s">
        <v>245</v>
      </c>
      <c r="I6" s="74" t="s">
        <v>46</v>
      </c>
      <c r="J6" s="74" t="s">
        <v>45</v>
      </c>
      <c r="K6" s="74" t="s">
        <v>47</v>
      </c>
      <c r="L6" s="74"/>
      <c r="M6" s="73"/>
      <c r="N6" s="73"/>
      <c r="O6" s="73"/>
      <c r="P6" s="73"/>
      <c r="Q6" s="73"/>
      <c r="R6" s="73"/>
      <c r="S6" s="73"/>
      <c r="T6" s="73"/>
      <c r="U6" s="73"/>
      <c r="V6" s="73"/>
      <c r="W6" s="73"/>
      <c r="X6" s="73"/>
      <c r="Y6" s="74" t="s">
        <v>243</v>
      </c>
      <c r="Z6" s="74" t="s">
        <v>244</v>
      </c>
      <c r="AA6" s="74" t="s">
        <v>239</v>
      </c>
      <c r="AB6" s="74" t="s">
        <v>240</v>
      </c>
      <c r="AC6" s="74" t="s">
        <v>241</v>
      </c>
      <c r="AD6" s="74" t="s">
        <v>242</v>
      </c>
      <c r="AE6" s="74" t="s">
        <v>17</v>
      </c>
      <c r="AF6" s="73" t="s">
        <v>213</v>
      </c>
    </row>
    <row r="7" spans="1:35" s="14" customFormat="1" x14ac:dyDescent="0.35">
      <c r="A7" s="73" t="s">
        <v>41</v>
      </c>
      <c r="B7" s="73">
        <v>3</v>
      </c>
      <c r="C7" s="73" t="s">
        <v>184</v>
      </c>
      <c r="D7" s="73">
        <v>466</v>
      </c>
      <c r="E7" s="73">
        <v>1768.4</v>
      </c>
      <c r="F7" s="73">
        <v>19.8</v>
      </c>
      <c r="G7" s="73">
        <v>1.8</v>
      </c>
      <c r="H7" s="75"/>
      <c r="I7" s="73"/>
      <c r="J7" s="73"/>
      <c r="K7" s="73"/>
      <c r="L7" s="73"/>
      <c r="M7" s="73"/>
      <c r="N7" s="73"/>
      <c r="O7" s="73"/>
      <c r="P7" s="73"/>
      <c r="Q7" s="73"/>
      <c r="R7" s="73"/>
      <c r="S7" s="73"/>
      <c r="T7" s="73"/>
      <c r="U7" s="73"/>
      <c r="V7" s="73"/>
      <c r="W7" s="73"/>
      <c r="X7" s="73"/>
      <c r="Y7" s="73">
        <v>115.61</v>
      </c>
      <c r="Z7" s="73">
        <v>4.75</v>
      </c>
      <c r="AA7" s="73">
        <v>12824</v>
      </c>
      <c r="AB7" s="73"/>
      <c r="AC7" s="73"/>
      <c r="AD7" s="73"/>
      <c r="AE7" s="73"/>
      <c r="AF7" s="73"/>
    </row>
    <row r="8" spans="1:35" s="14" customFormat="1" x14ac:dyDescent="0.35">
      <c r="A8" s="73" t="s">
        <v>42</v>
      </c>
      <c r="B8" s="73">
        <v>4</v>
      </c>
      <c r="C8" s="73" t="s">
        <v>185</v>
      </c>
      <c r="D8" s="73">
        <v>715</v>
      </c>
      <c r="E8" s="73">
        <v>2758.9</v>
      </c>
      <c r="F8" s="73">
        <v>114.4</v>
      </c>
      <c r="G8" s="73">
        <v>3.3</v>
      </c>
      <c r="H8" s="73">
        <v>11585</v>
      </c>
      <c r="I8" s="73"/>
      <c r="J8" s="73"/>
      <c r="K8" s="73"/>
      <c r="L8" s="73"/>
      <c r="M8" s="73"/>
      <c r="N8" s="73"/>
      <c r="O8" s="73"/>
      <c r="P8" s="73"/>
      <c r="Q8" s="73"/>
      <c r="R8" s="73"/>
      <c r="S8" s="73"/>
      <c r="T8" s="73"/>
      <c r="U8" s="73"/>
      <c r="V8" s="73"/>
      <c r="W8" s="73"/>
      <c r="X8" s="73"/>
      <c r="Y8" s="73">
        <v>180.62</v>
      </c>
      <c r="Z8" s="73">
        <v>17.93</v>
      </c>
      <c r="AA8" s="73">
        <v>11887</v>
      </c>
      <c r="AB8" s="73"/>
      <c r="AC8" s="73"/>
      <c r="AD8" s="73"/>
      <c r="AE8" s="73"/>
      <c r="AF8" s="73"/>
    </row>
    <row r="9" spans="1:35" s="13" customFormat="1" x14ac:dyDescent="0.35">
      <c r="A9" s="72" t="s">
        <v>44</v>
      </c>
      <c r="B9" s="72">
        <f>B7+B8</f>
        <v>7</v>
      </c>
      <c r="C9" s="72"/>
      <c r="D9" s="72">
        <f>D7+D8</f>
        <v>1181</v>
      </c>
      <c r="E9" s="72">
        <f>E7+E8</f>
        <v>4527.3</v>
      </c>
      <c r="F9" s="72">
        <f>F7+F8</f>
        <v>134.20000000000002</v>
      </c>
      <c r="G9" s="72"/>
      <c r="H9" s="72">
        <v>11846</v>
      </c>
      <c r="I9" s="72"/>
      <c r="J9" s="72"/>
      <c r="K9" s="72"/>
      <c r="L9" s="72"/>
      <c r="M9" s="72"/>
      <c r="N9" s="72"/>
      <c r="O9" s="72"/>
      <c r="P9" s="72"/>
      <c r="Q9" s="72"/>
      <c r="R9" s="72"/>
      <c r="S9" s="72"/>
      <c r="T9" s="72"/>
      <c r="U9" s="72"/>
      <c r="V9" s="72"/>
      <c r="W9" s="72"/>
      <c r="X9" s="72"/>
      <c r="Y9" s="72">
        <f>Y7+Y8</f>
        <v>296.23</v>
      </c>
      <c r="Z9" s="72">
        <f t="shared" ref="Z9:AA9" si="0">Z7+Z8</f>
        <v>22.68</v>
      </c>
      <c r="AA9" s="72">
        <f t="shared" si="0"/>
        <v>24711</v>
      </c>
      <c r="AB9" s="72">
        <v>10.67</v>
      </c>
      <c r="AC9" s="72">
        <v>16.45</v>
      </c>
      <c r="AD9" s="72">
        <v>1.97</v>
      </c>
      <c r="AE9" s="72"/>
      <c r="AF9" s="72"/>
    </row>
    <row r="11" spans="1:35" s="4" customFormat="1" ht="15" thickBot="1" x14ac:dyDescent="0.4">
      <c r="A11" s="37" t="s">
        <v>131</v>
      </c>
      <c r="F11" s="35"/>
      <c r="X11" s="35"/>
    </row>
    <row r="12" spans="1:35" s="4" customFormat="1" ht="35.5" customHeight="1" thickBot="1" x14ac:dyDescent="0.4">
      <c r="A12" s="36" t="s">
        <v>11</v>
      </c>
      <c r="B12" s="5" t="s">
        <v>82</v>
      </c>
      <c r="C12" s="5" t="s">
        <v>127</v>
      </c>
      <c r="D12" s="5" t="s">
        <v>43</v>
      </c>
      <c r="E12" s="5" t="s">
        <v>130</v>
      </c>
      <c r="F12" s="35"/>
      <c r="G12" s="68" t="s">
        <v>83</v>
      </c>
      <c r="H12" s="69" t="s">
        <v>84</v>
      </c>
      <c r="I12" s="70" t="s">
        <v>249</v>
      </c>
      <c r="J12" s="69" t="s">
        <v>246</v>
      </c>
      <c r="K12" s="69" t="s">
        <v>248</v>
      </c>
      <c r="L12" s="69" t="s">
        <v>85</v>
      </c>
      <c r="M12" s="69" t="s">
        <v>86</v>
      </c>
      <c r="N12" s="69" t="s">
        <v>247</v>
      </c>
      <c r="O12" s="69" t="s">
        <v>250</v>
      </c>
      <c r="P12" s="69" t="s">
        <v>251</v>
      </c>
      <c r="Q12" s="69" t="s">
        <v>252</v>
      </c>
      <c r="R12" s="69" t="s">
        <v>87</v>
      </c>
      <c r="S12" s="69" t="s">
        <v>88</v>
      </c>
      <c r="T12" s="69" t="s">
        <v>89</v>
      </c>
      <c r="U12" s="71" t="s">
        <v>253</v>
      </c>
      <c r="V12" s="69" t="s">
        <v>254</v>
      </c>
      <c r="W12" s="69" t="s">
        <v>90</v>
      </c>
      <c r="X12" s="36" t="s">
        <v>176</v>
      </c>
    </row>
    <row r="13" spans="1:35" s="4" customFormat="1" ht="15" thickBot="1" x14ac:dyDescent="0.4">
      <c r="A13" s="50" t="s">
        <v>49</v>
      </c>
      <c r="B13" s="4">
        <v>6</v>
      </c>
      <c r="C13" s="4" t="s">
        <v>79</v>
      </c>
      <c r="D13" s="8">
        <v>183.6</v>
      </c>
      <c r="E13" s="4">
        <v>742.91</v>
      </c>
      <c r="F13" s="35"/>
      <c r="G13" s="4" t="s">
        <v>50</v>
      </c>
      <c r="H13" s="4" t="s">
        <v>51</v>
      </c>
      <c r="I13" s="4" t="s">
        <v>52</v>
      </c>
      <c r="J13" s="8">
        <v>318</v>
      </c>
      <c r="K13" s="8">
        <v>299</v>
      </c>
      <c r="L13" s="8" t="s">
        <v>53</v>
      </c>
      <c r="M13" s="8">
        <v>207</v>
      </c>
      <c r="N13" s="8">
        <v>60</v>
      </c>
      <c r="O13" s="8">
        <v>110</v>
      </c>
      <c r="P13" s="8">
        <v>99</v>
      </c>
      <c r="Q13" s="8" t="s">
        <v>54</v>
      </c>
      <c r="R13" s="6"/>
      <c r="S13" s="6"/>
      <c r="T13" s="6"/>
      <c r="U13" s="9" t="s">
        <v>55</v>
      </c>
      <c r="V13" s="8" t="s">
        <v>56</v>
      </c>
      <c r="W13" s="6"/>
      <c r="X13" s="50"/>
      <c r="Z13" s="6"/>
      <c r="AA13" s="6"/>
      <c r="AC13" s="6"/>
    </row>
    <row r="14" spans="1:35" s="4" customFormat="1" ht="15" thickBot="1" x14ac:dyDescent="0.4">
      <c r="A14" s="50" t="s">
        <v>57</v>
      </c>
      <c r="B14" s="4">
        <v>2</v>
      </c>
      <c r="C14" s="4" t="s">
        <v>80</v>
      </c>
      <c r="D14" s="8">
        <v>115.2</v>
      </c>
      <c r="E14" s="4">
        <v>280.74</v>
      </c>
      <c r="F14" s="35"/>
      <c r="G14" s="4" t="s">
        <v>58</v>
      </c>
      <c r="H14" s="4" t="s">
        <v>59</v>
      </c>
      <c r="I14" s="4" t="s">
        <v>60</v>
      </c>
      <c r="J14" s="8" t="s">
        <v>61</v>
      </c>
      <c r="K14" s="8" t="s">
        <v>62</v>
      </c>
      <c r="L14" s="8" t="s">
        <v>63</v>
      </c>
      <c r="M14" s="6" t="s">
        <v>64</v>
      </c>
      <c r="N14" s="8" t="s">
        <v>65</v>
      </c>
      <c r="O14" s="8" t="s">
        <v>66</v>
      </c>
      <c r="P14" s="8">
        <v>34</v>
      </c>
      <c r="Q14" s="8" t="s">
        <v>67</v>
      </c>
      <c r="R14" s="6"/>
      <c r="S14" s="6"/>
      <c r="T14" s="6"/>
      <c r="U14" s="9" t="s">
        <v>68</v>
      </c>
      <c r="V14" s="8" t="s">
        <v>69</v>
      </c>
      <c r="W14" s="6"/>
      <c r="X14" s="50"/>
      <c r="Z14" s="6"/>
      <c r="AA14" s="6"/>
      <c r="AC14" s="6"/>
    </row>
    <row r="15" spans="1:35" s="4" customFormat="1" ht="15" thickBot="1" x14ac:dyDescent="0.4">
      <c r="A15" s="50" t="s">
        <v>70</v>
      </c>
      <c r="B15" s="4">
        <v>3</v>
      </c>
      <c r="C15" s="4" t="s">
        <v>81</v>
      </c>
      <c r="D15" s="8">
        <v>202.5</v>
      </c>
      <c r="E15" s="4">
        <v>420.3</v>
      </c>
      <c r="F15" s="35"/>
      <c r="G15" s="4" t="s">
        <v>58</v>
      </c>
      <c r="H15" s="4" t="s">
        <v>71</v>
      </c>
      <c r="I15" s="4" t="s">
        <v>72</v>
      </c>
      <c r="J15" s="8">
        <v>68</v>
      </c>
      <c r="K15" s="8" t="s">
        <v>73</v>
      </c>
      <c r="L15" s="8" t="s">
        <v>63</v>
      </c>
      <c r="M15" s="6" t="s">
        <v>74</v>
      </c>
      <c r="N15" s="8" t="s">
        <v>75</v>
      </c>
      <c r="O15" s="8">
        <v>44</v>
      </c>
      <c r="P15" s="8">
        <v>42</v>
      </c>
      <c r="Q15" s="8" t="s">
        <v>76</v>
      </c>
      <c r="R15" s="6"/>
      <c r="S15" s="6"/>
      <c r="T15" s="6"/>
      <c r="U15" s="9" t="s">
        <v>77</v>
      </c>
      <c r="V15" s="8" t="s">
        <v>78</v>
      </c>
      <c r="W15" s="6"/>
      <c r="X15" s="50"/>
      <c r="Z15" s="6"/>
      <c r="AA15" s="6"/>
      <c r="AC15" s="6"/>
    </row>
    <row r="16" spans="1:35" s="4" customFormat="1" ht="15" thickBot="1" x14ac:dyDescent="0.4">
      <c r="A16" s="50" t="s">
        <v>223</v>
      </c>
      <c r="B16" s="4">
        <v>2</v>
      </c>
      <c r="C16" s="4" t="s">
        <v>224</v>
      </c>
      <c r="D16" s="10">
        <v>440</v>
      </c>
      <c r="E16" s="4">
        <v>944.62</v>
      </c>
      <c r="F16" s="35"/>
      <c r="G16" s="4" t="s">
        <v>226</v>
      </c>
      <c r="H16" s="4" t="s">
        <v>225</v>
      </c>
      <c r="I16" s="4" t="s">
        <v>227</v>
      </c>
      <c r="J16" s="8" t="s">
        <v>228</v>
      </c>
      <c r="K16" s="8" t="s">
        <v>229</v>
      </c>
      <c r="L16" s="8" t="s">
        <v>63</v>
      </c>
      <c r="N16" s="6" t="s">
        <v>230</v>
      </c>
      <c r="O16" s="8" t="s">
        <v>231</v>
      </c>
      <c r="P16" s="8">
        <v>224</v>
      </c>
      <c r="Q16" s="8">
        <v>221</v>
      </c>
      <c r="R16" s="6"/>
      <c r="S16" s="6"/>
      <c r="T16" s="6"/>
      <c r="U16" s="2" t="s">
        <v>232</v>
      </c>
      <c r="V16" s="30" t="s">
        <v>233</v>
      </c>
      <c r="W16" s="6"/>
      <c r="X16" s="50"/>
      <c r="Z16" s="6"/>
      <c r="AA16" s="6"/>
      <c r="AC16" s="15"/>
    </row>
    <row r="17" spans="1:27" s="4" customFormat="1" ht="15" thickBot="1" x14ac:dyDescent="0.4">
      <c r="A17" s="50" t="s">
        <v>99</v>
      </c>
      <c r="B17" s="53">
        <v>3</v>
      </c>
      <c r="C17" s="4" t="s">
        <v>91</v>
      </c>
      <c r="D17" s="10">
        <v>72</v>
      </c>
      <c r="E17" s="4">
        <v>242.09</v>
      </c>
      <c r="F17" s="35"/>
      <c r="G17" s="32" t="s">
        <v>58</v>
      </c>
      <c r="H17" s="6" t="s">
        <v>71</v>
      </c>
      <c r="I17" s="6" t="s">
        <v>134</v>
      </c>
      <c r="J17" s="8" t="s">
        <v>135</v>
      </c>
      <c r="K17" s="8" t="s">
        <v>144</v>
      </c>
      <c r="L17" s="8" t="s">
        <v>138</v>
      </c>
      <c r="M17" s="6" t="s">
        <v>145</v>
      </c>
      <c r="N17" s="8" t="s">
        <v>65</v>
      </c>
      <c r="O17" s="8">
        <v>24</v>
      </c>
      <c r="P17" s="8" t="s">
        <v>152</v>
      </c>
      <c r="Q17" s="8">
        <v>15</v>
      </c>
      <c r="R17" s="8" t="s">
        <v>153</v>
      </c>
      <c r="S17" s="8" t="s">
        <v>154</v>
      </c>
      <c r="T17" s="8" t="s">
        <v>155</v>
      </c>
      <c r="U17" s="7" t="s">
        <v>156</v>
      </c>
      <c r="V17" s="8" t="s">
        <v>157</v>
      </c>
      <c r="W17" s="6"/>
      <c r="X17" s="51" t="s">
        <v>158</v>
      </c>
      <c r="Y17" s="32"/>
      <c r="Z17" s="6"/>
      <c r="AA17" s="6"/>
    </row>
    <row r="18" spans="1:27" s="4" customFormat="1" ht="29.5" thickBot="1" x14ac:dyDescent="0.4">
      <c r="A18" s="50" t="s">
        <v>100</v>
      </c>
      <c r="B18" s="53">
        <v>2</v>
      </c>
      <c r="C18" s="4" t="s">
        <v>92</v>
      </c>
      <c r="D18" s="10">
        <v>60</v>
      </c>
      <c r="E18" s="4">
        <v>136.4</v>
      </c>
      <c r="F18" s="35"/>
      <c r="G18" s="32"/>
      <c r="H18" s="6" t="s">
        <v>109</v>
      </c>
      <c r="I18" s="6" t="s">
        <v>136</v>
      </c>
      <c r="J18" s="8" t="s">
        <v>75</v>
      </c>
      <c r="K18" s="6"/>
      <c r="L18" s="6"/>
      <c r="M18" s="8">
        <v>40</v>
      </c>
      <c r="N18" s="8" t="s">
        <v>65</v>
      </c>
      <c r="O18" s="8">
        <v>181</v>
      </c>
      <c r="P18" s="8" t="s">
        <v>159</v>
      </c>
      <c r="Q18" s="8" t="s">
        <v>160</v>
      </c>
      <c r="R18" s="8" t="s">
        <v>161</v>
      </c>
      <c r="S18" s="6"/>
      <c r="T18" s="6"/>
      <c r="U18" s="7" t="s">
        <v>162</v>
      </c>
      <c r="V18" s="6" t="s">
        <v>163</v>
      </c>
      <c r="W18" s="6"/>
      <c r="X18" s="51">
        <v>14</v>
      </c>
      <c r="Y18" s="32"/>
      <c r="Z18" s="6"/>
      <c r="AA18" s="6"/>
    </row>
    <row r="19" spans="1:27" s="4" customFormat="1" ht="15" thickBot="1" x14ac:dyDescent="0.4">
      <c r="A19" s="50" t="s">
        <v>101</v>
      </c>
      <c r="B19" s="53">
        <v>2</v>
      </c>
      <c r="C19" s="4" t="s">
        <v>93</v>
      </c>
      <c r="D19" s="10">
        <v>30.6</v>
      </c>
      <c r="E19" s="4">
        <v>85.17</v>
      </c>
      <c r="F19" s="35"/>
      <c r="G19" s="32"/>
      <c r="H19" s="6" t="s">
        <v>110</v>
      </c>
      <c r="I19" s="6" t="s">
        <v>137</v>
      </c>
      <c r="J19" s="8" t="s">
        <v>138</v>
      </c>
      <c r="K19" s="6"/>
      <c r="L19" s="6"/>
      <c r="M19" s="6" t="s">
        <v>146</v>
      </c>
      <c r="N19" s="8" t="s">
        <v>164</v>
      </c>
      <c r="O19" s="8">
        <v>115</v>
      </c>
      <c r="P19" s="8">
        <v>111</v>
      </c>
      <c r="Q19" s="8">
        <v>102</v>
      </c>
      <c r="R19" s="8" t="s">
        <v>165</v>
      </c>
      <c r="S19" s="8" t="s">
        <v>166</v>
      </c>
      <c r="T19" s="8" t="s">
        <v>167</v>
      </c>
      <c r="U19" s="9" t="s">
        <v>168</v>
      </c>
      <c r="V19" s="8" t="s">
        <v>169</v>
      </c>
      <c r="W19" s="6"/>
      <c r="X19" s="51">
        <v>197</v>
      </c>
      <c r="Y19" s="32"/>
      <c r="Z19" s="8"/>
      <c r="AA19" s="6"/>
    </row>
    <row r="20" spans="1:27" s="4" customFormat="1" ht="15" thickBot="1" x14ac:dyDescent="0.4">
      <c r="A20" s="57" t="s">
        <v>102</v>
      </c>
      <c r="B20" s="54">
        <v>2</v>
      </c>
      <c r="C20" s="4" t="s">
        <v>94</v>
      </c>
      <c r="D20" s="10">
        <v>160</v>
      </c>
      <c r="E20" s="4">
        <v>739.1</v>
      </c>
      <c r="F20" s="35"/>
      <c r="G20" s="33" t="s">
        <v>50</v>
      </c>
      <c r="H20" s="7" t="s">
        <v>110</v>
      </c>
      <c r="I20" s="6" t="s">
        <v>96</v>
      </c>
      <c r="J20" s="9">
        <v>487</v>
      </c>
      <c r="K20" s="9">
        <v>466</v>
      </c>
      <c r="L20" s="9" t="s">
        <v>63</v>
      </c>
      <c r="M20" s="8">
        <v>64</v>
      </c>
      <c r="N20" s="8">
        <v>303</v>
      </c>
      <c r="O20" s="8" t="s">
        <v>170</v>
      </c>
      <c r="P20" s="8">
        <v>285</v>
      </c>
      <c r="Q20" s="8">
        <v>266</v>
      </c>
      <c r="R20" s="6"/>
      <c r="S20" s="6"/>
      <c r="T20" s="6"/>
      <c r="U20" s="7"/>
      <c r="V20" s="6"/>
      <c r="W20" s="6"/>
      <c r="X20" s="51">
        <v>34</v>
      </c>
      <c r="Y20" s="32"/>
      <c r="Z20" s="8"/>
      <c r="AA20" s="6"/>
    </row>
    <row r="21" spans="1:27" s="4" customFormat="1" ht="44" thickBot="1" x14ac:dyDescent="0.4">
      <c r="A21" s="35" t="s">
        <v>103</v>
      </c>
      <c r="B21" s="53">
        <v>2</v>
      </c>
      <c r="C21" s="4" t="s">
        <v>98</v>
      </c>
      <c r="D21" s="10">
        <v>6.9</v>
      </c>
      <c r="F21" s="35"/>
      <c r="G21" s="32" t="s">
        <v>237</v>
      </c>
      <c r="H21" s="6" t="s">
        <v>199</v>
      </c>
      <c r="I21" s="6" t="s">
        <v>139</v>
      </c>
      <c r="J21" s="6"/>
      <c r="K21" s="6"/>
      <c r="L21" s="8" t="s">
        <v>147</v>
      </c>
      <c r="M21" s="8">
        <v>14</v>
      </c>
      <c r="N21" s="6"/>
      <c r="O21" s="8">
        <v>49</v>
      </c>
      <c r="P21" s="8" t="s">
        <v>171</v>
      </c>
      <c r="Q21" s="6"/>
      <c r="R21" s="8" t="s">
        <v>172</v>
      </c>
      <c r="S21" s="8" t="s">
        <v>173</v>
      </c>
      <c r="T21" s="8" t="s">
        <v>174</v>
      </c>
      <c r="U21" s="7"/>
      <c r="V21" s="6"/>
      <c r="W21" s="6"/>
      <c r="X21" s="50"/>
      <c r="Y21" s="32"/>
      <c r="Z21" s="6"/>
      <c r="AA21" s="6"/>
    </row>
    <row r="22" spans="1:27" s="4" customFormat="1" ht="15" thickBot="1" x14ac:dyDescent="0.4">
      <c r="A22" s="50" t="s">
        <v>104</v>
      </c>
      <c r="B22" s="32">
        <v>2</v>
      </c>
      <c r="C22" s="6" t="s">
        <v>92</v>
      </c>
      <c r="D22" s="10">
        <v>60</v>
      </c>
      <c r="E22" s="4">
        <v>219.32</v>
      </c>
      <c r="F22" s="35"/>
      <c r="G22" s="32" t="s">
        <v>111</v>
      </c>
      <c r="H22" s="6" t="s">
        <v>71</v>
      </c>
      <c r="I22" s="6" t="s">
        <v>140</v>
      </c>
      <c r="K22" s="8" t="s">
        <v>148</v>
      </c>
      <c r="L22" s="8" t="s">
        <v>138</v>
      </c>
      <c r="M22" s="8">
        <v>74.099999999999994</v>
      </c>
      <c r="N22" s="9" t="s">
        <v>148</v>
      </c>
      <c r="O22" s="8" t="s">
        <v>56</v>
      </c>
      <c r="P22" s="8">
        <v>220</v>
      </c>
      <c r="Q22" s="6"/>
      <c r="R22" s="6"/>
      <c r="S22" s="6"/>
      <c r="T22" s="6"/>
      <c r="U22" s="6"/>
      <c r="V22" s="8" t="s">
        <v>175</v>
      </c>
      <c r="X22" s="51" t="s">
        <v>175</v>
      </c>
    </row>
    <row r="23" spans="1:27" s="4" customFormat="1" ht="15" thickBot="1" x14ac:dyDescent="0.4">
      <c r="A23" s="50" t="s">
        <v>105</v>
      </c>
      <c r="B23" s="32">
        <v>3</v>
      </c>
      <c r="C23" s="6" t="s">
        <v>95</v>
      </c>
      <c r="D23" s="10">
        <v>30</v>
      </c>
      <c r="E23" s="4">
        <v>170.72</v>
      </c>
      <c r="F23" s="35"/>
      <c r="G23" s="32" t="s">
        <v>111</v>
      </c>
      <c r="H23" s="6" t="s">
        <v>110</v>
      </c>
      <c r="I23" s="6" t="s">
        <v>141</v>
      </c>
      <c r="K23" s="8" t="s">
        <v>149</v>
      </c>
      <c r="L23" s="8" t="s">
        <v>150</v>
      </c>
      <c r="M23" s="8">
        <v>79.8</v>
      </c>
      <c r="N23" s="6"/>
      <c r="O23" s="6"/>
      <c r="P23" s="6"/>
      <c r="Q23" s="6"/>
      <c r="R23" s="6"/>
      <c r="S23" s="6"/>
      <c r="T23" s="6"/>
      <c r="U23" s="6"/>
      <c r="V23" s="8">
        <v>67</v>
      </c>
      <c r="X23" s="51">
        <v>67</v>
      </c>
    </row>
    <row r="24" spans="1:27" s="4" customFormat="1" ht="15" thickBot="1" x14ac:dyDescent="0.4">
      <c r="A24" s="50" t="s">
        <v>106</v>
      </c>
      <c r="B24" s="32">
        <v>2</v>
      </c>
      <c r="C24" s="6" t="s">
        <v>96</v>
      </c>
      <c r="D24" s="8">
        <v>110</v>
      </c>
      <c r="F24" s="35"/>
      <c r="G24" s="32" t="s">
        <v>58</v>
      </c>
      <c r="H24" s="6" t="s">
        <v>110</v>
      </c>
      <c r="I24" s="6" t="s">
        <v>142</v>
      </c>
      <c r="K24" s="8">
        <v>43</v>
      </c>
      <c r="L24" s="8" t="s">
        <v>151</v>
      </c>
      <c r="M24" s="6"/>
      <c r="N24" s="6"/>
      <c r="O24" s="6"/>
      <c r="P24" s="6"/>
      <c r="Q24" s="6"/>
      <c r="R24" s="6"/>
      <c r="S24" s="6"/>
      <c r="T24" s="6"/>
      <c r="U24" s="6"/>
      <c r="V24" s="6"/>
      <c r="X24" s="35"/>
    </row>
    <row r="25" spans="1:27" s="4" customFormat="1" ht="15" thickBot="1" x14ac:dyDescent="0.4">
      <c r="A25" s="50" t="s">
        <v>107</v>
      </c>
      <c r="B25" s="53">
        <v>2</v>
      </c>
      <c r="C25" s="6" t="s">
        <v>97</v>
      </c>
      <c r="D25" s="8" t="s">
        <v>108</v>
      </c>
      <c r="F25" s="35"/>
      <c r="G25" s="32"/>
      <c r="H25" s="6" t="s">
        <v>110</v>
      </c>
      <c r="I25" s="6" t="s">
        <v>143</v>
      </c>
      <c r="X25" s="35"/>
    </row>
    <row r="26" spans="1:27" s="4" customFormat="1" x14ac:dyDescent="0.35">
      <c r="A26" s="58" t="s">
        <v>132</v>
      </c>
      <c r="B26" s="12">
        <f>SUM(B13:B25)</f>
        <v>33</v>
      </c>
      <c r="C26" s="12"/>
      <c r="D26" s="12">
        <f t="shared" ref="D26:E26" si="1">SUM(D13:D25)</f>
        <v>1470.8</v>
      </c>
      <c r="E26" s="12">
        <f t="shared" si="1"/>
        <v>3981.3700000000003</v>
      </c>
      <c r="F26" s="35"/>
      <c r="G26" s="12"/>
      <c r="H26" s="11"/>
      <c r="X26" s="35"/>
    </row>
    <row r="27" spans="1:27" s="4" customFormat="1" x14ac:dyDescent="0.35">
      <c r="A27" s="58"/>
      <c r="B27" s="5" t="s">
        <v>212</v>
      </c>
      <c r="C27" s="5" t="s">
        <v>127</v>
      </c>
      <c r="D27" s="5" t="s">
        <v>43</v>
      </c>
      <c r="E27" s="5" t="s">
        <v>130</v>
      </c>
      <c r="F27" s="36" t="s">
        <v>125</v>
      </c>
      <c r="G27" s="12"/>
      <c r="H27" s="11"/>
      <c r="X27" s="35"/>
    </row>
    <row r="28" spans="1:27" s="4" customFormat="1" ht="15" thickBot="1" x14ac:dyDescent="0.4">
      <c r="A28" s="58" t="s">
        <v>133</v>
      </c>
      <c r="B28" s="12">
        <v>7</v>
      </c>
      <c r="C28" s="12"/>
      <c r="D28" s="12">
        <v>22.34</v>
      </c>
      <c r="E28" s="12">
        <v>62.52</v>
      </c>
      <c r="F28" s="37">
        <v>79.349999999999994</v>
      </c>
      <c r="G28" s="12"/>
      <c r="H28" s="11"/>
      <c r="X28" s="35"/>
    </row>
    <row r="29" spans="1:27" s="4" customFormat="1" ht="15" thickBot="1" x14ac:dyDescent="0.4">
      <c r="A29" s="59" t="s">
        <v>177</v>
      </c>
      <c r="B29" s="53">
        <v>4</v>
      </c>
      <c r="C29" s="7" t="s">
        <v>205</v>
      </c>
      <c r="D29" s="16">
        <f>4*2.7</f>
        <v>10.8</v>
      </c>
      <c r="E29" s="7"/>
      <c r="F29" s="38">
        <v>48.5</v>
      </c>
      <c r="G29" s="12" t="s">
        <v>195</v>
      </c>
      <c r="H29" s="6" t="s">
        <v>194</v>
      </c>
      <c r="I29" s="7">
        <v>0.7</v>
      </c>
      <c r="M29" s="7" t="s">
        <v>189</v>
      </c>
      <c r="U29" s="9" t="s">
        <v>201</v>
      </c>
      <c r="V29" s="9" t="s">
        <v>202</v>
      </c>
      <c r="W29" s="7" t="s">
        <v>186</v>
      </c>
      <c r="X29" s="35"/>
    </row>
    <row r="30" spans="1:27" s="4" customFormat="1" ht="29.5" thickBot="1" x14ac:dyDescent="0.4">
      <c r="A30" s="59" t="s">
        <v>178</v>
      </c>
      <c r="B30" s="53">
        <v>1</v>
      </c>
      <c r="C30" s="9">
        <v>0.16</v>
      </c>
      <c r="D30" s="16">
        <v>0.16</v>
      </c>
      <c r="E30" s="9"/>
      <c r="F30" s="39">
        <v>0.6</v>
      </c>
      <c r="G30" s="12" t="s">
        <v>195</v>
      </c>
      <c r="H30" s="6" t="s">
        <v>196</v>
      </c>
      <c r="I30" s="9">
        <v>0.03</v>
      </c>
      <c r="M30" s="9">
        <v>9</v>
      </c>
      <c r="U30" s="9" t="s">
        <v>203</v>
      </c>
      <c r="V30" s="9" t="s">
        <v>203</v>
      </c>
      <c r="W30" s="7" t="s">
        <v>187</v>
      </c>
      <c r="X30" s="35"/>
    </row>
    <row r="31" spans="1:27" s="4" customFormat="1" ht="29.5" thickBot="1" x14ac:dyDescent="0.4">
      <c r="A31" s="59" t="s">
        <v>179</v>
      </c>
      <c r="B31" s="53">
        <v>2</v>
      </c>
      <c r="C31" s="7" t="s">
        <v>206</v>
      </c>
      <c r="D31" s="16">
        <f>2*0.23</f>
        <v>0.46</v>
      </c>
      <c r="E31" s="9"/>
      <c r="F31" s="39">
        <v>1.6</v>
      </c>
      <c r="G31" s="12" t="s">
        <v>198</v>
      </c>
      <c r="H31" s="6" t="s">
        <v>197</v>
      </c>
      <c r="I31" s="9">
        <v>0.03</v>
      </c>
      <c r="M31" s="7" t="s">
        <v>190</v>
      </c>
      <c r="U31" s="9" t="s">
        <v>204</v>
      </c>
      <c r="V31" s="9" t="s">
        <v>204</v>
      </c>
      <c r="W31" s="7" t="s">
        <v>188</v>
      </c>
      <c r="X31" s="35"/>
    </row>
    <row r="32" spans="1:27" s="4" customFormat="1" ht="15" thickBot="1" x14ac:dyDescent="0.4">
      <c r="A32" s="59" t="s">
        <v>180</v>
      </c>
      <c r="B32" s="53">
        <v>1</v>
      </c>
      <c r="C32" s="9">
        <v>1.9</v>
      </c>
      <c r="D32" s="16">
        <v>1.9</v>
      </c>
      <c r="E32" s="9"/>
      <c r="F32" s="39">
        <v>11.98</v>
      </c>
      <c r="G32" s="12"/>
      <c r="H32" s="6" t="s">
        <v>71</v>
      </c>
      <c r="I32" s="9">
        <v>0.3</v>
      </c>
      <c r="M32" s="9">
        <v>15</v>
      </c>
      <c r="X32" s="35"/>
    </row>
    <row r="33" spans="1:24" s="4" customFormat="1" ht="15" thickBot="1" x14ac:dyDescent="0.4">
      <c r="A33" s="59" t="s">
        <v>181</v>
      </c>
      <c r="B33" s="53">
        <v>2</v>
      </c>
      <c r="C33" s="7" t="s">
        <v>207</v>
      </c>
      <c r="D33" s="16">
        <f>(0.25+0.15)</f>
        <v>0.4</v>
      </c>
      <c r="E33" s="9"/>
      <c r="F33" s="39">
        <v>1</v>
      </c>
      <c r="G33" s="12"/>
      <c r="H33" s="6" t="s">
        <v>110</v>
      </c>
      <c r="I33" s="7">
        <f>0.122+0.066</f>
        <v>0.188</v>
      </c>
      <c r="M33" s="7" t="s">
        <v>191</v>
      </c>
      <c r="X33" s="35"/>
    </row>
    <row r="34" spans="1:24" s="4" customFormat="1" ht="15" thickBot="1" x14ac:dyDescent="0.4">
      <c r="A34" s="59" t="s">
        <v>182</v>
      </c>
      <c r="B34" s="53">
        <v>2</v>
      </c>
      <c r="C34" s="7"/>
      <c r="D34" s="16"/>
      <c r="E34" s="9"/>
      <c r="F34" s="39">
        <v>10.92</v>
      </c>
      <c r="G34" s="12"/>
      <c r="H34" s="6"/>
      <c r="I34" s="7"/>
      <c r="M34" s="9" t="s">
        <v>192</v>
      </c>
      <c r="X34" s="35"/>
    </row>
    <row r="35" spans="1:24" s="4" customFormat="1" ht="29.5" thickBot="1" x14ac:dyDescent="0.4">
      <c r="A35" s="59" t="s">
        <v>183</v>
      </c>
      <c r="B35" s="53">
        <v>2</v>
      </c>
      <c r="C35" s="7" t="s">
        <v>208</v>
      </c>
      <c r="D35" s="16">
        <f>2*0.542</f>
        <v>1.0840000000000001</v>
      </c>
      <c r="E35" s="9"/>
      <c r="F35" s="39">
        <v>4.75</v>
      </c>
      <c r="G35" s="12" t="s">
        <v>200</v>
      </c>
      <c r="H35" s="6" t="s">
        <v>199</v>
      </c>
      <c r="I35" s="9">
        <v>0.17</v>
      </c>
      <c r="M35" s="9" t="s">
        <v>193</v>
      </c>
      <c r="X35" s="35"/>
    </row>
    <row r="36" spans="1:24" s="4" customFormat="1" ht="15.5" customHeight="1" x14ac:dyDescent="0.35">
      <c r="A36" s="35"/>
      <c r="B36" s="5" t="s">
        <v>212</v>
      </c>
      <c r="C36" s="5" t="s">
        <v>127</v>
      </c>
      <c r="D36" s="5" t="s">
        <v>43</v>
      </c>
      <c r="E36" s="5" t="s">
        <v>130</v>
      </c>
      <c r="F36" s="36" t="s">
        <v>125</v>
      </c>
      <c r="X36" s="35"/>
    </row>
    <row r="37" spans="1:24" s="4" customFormat="1" x14ac:dyDescent="0.35">
      <c r="A37" s="35" t="s">
        <v>209</v>
      </c>
      <c r="B37" s="4">
        <v>64</v>
      </c>
      <c r="D37" s="4">
        <v>75.099999999999994</v>
      </c>
      <c r="E37" s="4">
        <v>172.4</v>
      </c>
      <c r="F37" s="35">
        <v>322.7</v>
      </c>
      <c r="S37" s="4" t="s">
        <v>19</v>
      </c>
      <c r="X37" s="35"/>
    </row>
    <row r="38" spans="1:24" s="4" customFormat="1" x14ac:dyDescent="0.35">
      <c r="A38" s="59" t="s">
        <v>211</v>
      </c>
      <c r="B38" s="4">
        <f>B28+B37</f>
        <v>71</v>
      </c>
      <c r="D38" s="4">
        <f>D28+D37</f>
        <v>97.44</v>
      </c>
      <c r="E38" s="4">
        <f>E37+E28</f>
        <v>234.92000000000002</v>
      </c>
      <c r="F38" s="35">
        <f>F28+F37</f>
        <v>402.04999999999995</v>
      </c>
      <c r="X38" s="35"/>
    </row>
    <row r="39" spans="1:24" s="4" customFormat="1" x14ac:dyDescent="0.35">
      <c r="A39" s="60" t="s">
        <v>210</v>
      </c>
      <c r="B39" s="4">
        <f>12+B28+B37</f>
        <v>83</v>
      </c>
      <c r="D39" s="5">
        <f>D26+D38</f>
        <v>1568.24</v>
      </c>
      <c r="E39" s="5">
        <f>E26+E38</f>
        <v>4216.29</v>
      </c>
      <c r="F39" s="35"/>
      <c r="X39" s="35"/>
    </row>
    <row r="40" spans="1:24" s="4" customFormat="1" x14ac:dyDescent="0.35">
      <c r="A40" s="60"/>
      <c r="D40" s="5"/>
      <c r="E40" s="5"/>
      <c r="F40" s="35"/>
      <c r="X40" s="35"/>
    </row>
    <row r="42" spans="1:24" s="17" customFormat="1" x14ac:dyDescent="0.35">
      <c r="A42" s="36" t="s">
        <v>11</v>
      </c>
      <c r="B42" s="17" t="s">
        <v>212</v>
      </c>
      <c r="C42" s="17" t="s">
        <v>127</v>
      </c>
      <c r="D42" s="17" t="s">
        <v>43</v>
      </c>
      <c r="E42" s="28" t="s">
        <v>130</v>
      </c>
      <c r="F42" s="40" t="s">
        <v>125</v>
      </c>
      <c r="X42" s="40"/>
    </row>
    <row r="43" spans="1:24" s="17" customFormat="1" x14ac:dyDescent="0.35">
      <c r="A43" s="40" t="s">
        <v>119</v>
      </c>
      <c r="B43" s="17">
        <v>178</v>
      </c>
      <c r="D43" s="17">
        <v>15.4</v>
      </c>
      <c r="E43" s="17">
        <v>22</v>
      </c>
      <c r="F43" s="40">
        <v>23.1</v>
      </c>
      <c r="X43" s="40"/>
    </row>
    <row r="44" spans="1:24" s="17" customFormat="1" x14ac:dyDescent="0.35">
      <c r="A44" s="61" t="s">
        <v>121</v>
      </c>
      <c r="B44" s="18">
        <v>36</v>
      </c>
      <c r="C44" s="18"/>
      <c r="D44" s="18">
        <v>0.69</v>
      </c>
      <c r="E44" s="18"/>
      <c r="F44" s="41">
        <v>0.88700000000000001</v>
      </c>
      <c r="X44" s="40"/>
    </row>
    <row r="45" spans="1:24" s="17" customFormat="1" x14ac:dyDescent="0.35">
      <c r="A45" s="61" t="s">
        <v>122</v>
      </c>
      <c r="B45" s="18">
        <v>44</v>
      </c>
      <c r="C45" s="18"/>
      <c r="D45" s="18">
        <v>0.7</v>
      </c>
      <c r="E45" s="18"/>
      <c r="F45" s="41">
        <v>0.86699999999999999</v>
      </c>
      <c r="X45" s="40"/>
    </row>
    <row r="46" spans="1:24" s="17" customFormat="1" x14ac:dyDescent="0.35">
      <c r="A46" s="61" t="s">
        <v>123</v>
      </c>
      <c r="B46" s="18">
        <v>96</v>
      </c>
      <c r="C46" s="18"/>
      <c r="D46" s="18">
        <v>12.1</v>
      </c>
      <c r="E46" s="18"/>
      <c r="F46" s="41">
        <v>18.7</v>
      </c>
      <c r="X46" s="40"/>
    </row>
    <row r="47" spans="1:24" s="17" customFormat="1" x14ac:dyDescent="0.35">
      <c r="A47" s="61" t="s">
        <v>124</v>
      </c>
      <c r="B47" s="18">
        <v>2</v>
      </c>
      <c r="C47" s="18"/>
      <c r="D47" s="18">
        <v>1.9</v>
      </c>
      <c r="E47" s="18"/>
      <c r="F47" s="41">
        <v>2.7</v>
      </c>
      <c r="X47" s="40"/>
    </row>
    <row r="48" spans="1:24" s="20" customFormat="1" x14ac:dyDescent="0.35">
      <c r="A48" s="62"/>
      <c r="B48" s="19"/>
      <c r="C48" s="19"/>
      <c r="D48" s="19"/>
      <c r="E48" s="19"/>
      <c r="F48" s="42"/>
      <c r="X48" s="52"/>
    </row>
    <row r="49" spans="1:24" s="20" customFormat="1" x14ac:dyDescent="0.35">
      <c r="A49" s="62"/>
      <c r="B49" s="19"/>
      <c r="C49" s="19"/>
      <c r="D49" s="19"/>
      <c r="E49" s="19"/>
      <c r="F49" s="42"/>
      <c r="X49" s="52"/>
    </row>
    <row r="50" spans="1:24" s="20" customFormat="1" x14ac:dyDescent="0.35">
      <c r="A50" s="63" t="s">
        <v>11</v>
      </c>
      <c r="B50" s="21" t="s">
        <v>212</v>
      </c>
      <c r="C50" s="21" t="s">
        <v>127</v>
      </c>
      <c r="D50" s="21" t="s">
        <v>43</v>
      </c>
      <c r="E50" s="22" t="s">
        <v>130</v>
      </c>
      <c r="F50" s="43" t="s">
        <v>125</v>
      </c>
      <c r="X50" s="52"/>
    </row>
    <row r="51" spans="1:24" s="20" customFormat="1" x14ac:dyDescent="0.35">
      <c r="A51" s="44" t="s">
        <v>120</v>
      </c>
      <c r="B51" s="23">
        <v>8</v>
      </c>
      <c r="C51" s="23"/>
      <c r="D51" s="23">
        <v>87</v>
      </c>
      <c r="E51" s="23">
        <v>200</v>
      </c>
      <c r="F51" s="44">
        <v>276.5</v>
      </c>
      <c r="X51" s="52"/>
    </row>
    <row r="52" spans="1:24" s="20" customFormat="1" x14ac:dyDescent="0.35">
      <c r="A52" s="64" t="s">
        <v>113</v>
      </c>
      <c r="B52" s="24">
        <v>2</v>
      </c>
      <c r="C52" s="24" t="s">
        <v>114</v>
      </c>
      <c r="D52" s="24">
        <v>50.6</v>
      </c>
      <c r="E52" s="24">
        <v>165.98</v>
      </c>
      <c r="F52" s="44"/>
      <c r="X52" s="52"/>
    </row>
    <row r="53" spans="1:24" s="20" customFormat="1" x14ac:dyDescent="0.35">
      <c r="A53" s="64"/>
      <c r="B53" s="24"/>
      <c r="C53" s="24"/>
      <c r="D53" s="24"/>
      <c r="E53" s="24"/>
      <c r="F53" s="44"/>
      <c r="X53" s="52"/>
    </row>
    <row r="54" spans="1:24" s="20" customFormat="1" x14ac:dyDescent="0.35">
      <c r="A54" s="65"/>
      <c r="B54" s="25"/>
      <c r="C54" s="25"/>
      <c r="D54" s="25"/>
      <c r="E54" s="25"/>
      <c r="F54" s="45"/>
      <c r="X54" s="52"/>
    </row>
    <row r="55" spans="1:24" s="20" customFormat="1" x14ac:dyDescent="0.35">
      <c r="A55" s="65"/>
      <c r="B55" s="25"/>
      <c r="C55" s="25"/>
      <c r="D55" s="25"/>
      <c r="E55" s="25"/>
      <c r="F55" s="45"/>
      <c r="X55" s="52"/>
    </row>
    <row r="56" spans="1:24" s="20" customFormat="1" x14ac:dyDescent="0.35">
      <c r="A56" s="66" t="s">
        <v>213</v>
      </c>
      <c r="B56" s="26" t="s">
        <v>212</v>
      </c>
      <c r="C56" s="26" t="s">
        <v>127</v>
      </c>
      <c r="D56" s="26" t="s">
        <v>43</v>
      </c>
      <c r="E56" s="26" t="s">
        <v>130</v>
      </c>
      <c r="F56" s="46" t="s">
        <v>125</v>
      </c>
      <c r="X56" s="52"/>
    </row>
    <row r="57" spans="1:24" x14ac:dyDescent="0.35">
      <c r="A57" s="47" t="s">
        <v>126</v>
      </c>
      <c r="B57" s="27">
        <v>1</v>
      </c>
      <c r="C57" s="27"/>
      <c r="D57" s="27">
        <v>298</v>
      </c>
      <c r="E57" s="27"/>
      <c r="F57" s="47">
        <v>0</v>
      </c>
    </row>
    <row r="59" spans="1:24" x14ac:dyDescent="0.35">
      <c r="A59" s="48" t="s">
        <v>214</v>
      </c>
      <c r="B59" s="3">
        <f>B51+B43+B38</f>
        <v>257</v>
      </c>
      <c r="C59" s="3"/>
      <c r="D59" s="3">
        <f>D51+D43+D38</f>
        <v>199.84</v>
      </c>
      <c r="E59" s="3">
        <f>E38+E43+E51</f>
        <v>456.92</v>
      </c>
      <c r="F59" s="48">
        <f>F38+F43+F51</f>
        <v>701.65</v>
      </c>
    </row>
    <row r="60" spans="1:24" x14ac:dyDescent="0.35">
      <c r="C60" s="3" t="s">
        <v>128</v>
      </c>
      <c r="D60" s="3" t="s">
        <v>118</v>
      </c>
      <c r="E60" t="s">
        <v>215</v>
      </c>
    </row>
    <row r="61" spans="1:24" x14ac:dyDescent="0.35">
      <c r="A61" s="34" t="s">
        <v>115</v>
      </c>
    </row>
    <row r="62" spans="1:24" x14ac:dyDescent="0.35">
      <c r="A62" s="34" t="s">
        <v>116</v>
      </c>
      <c r="C62">
        <v>16.5</v>
      </c>
      <c r="D62">
        <v>130680</v>
      </c>
      <c r="E62">
        <v>18.405380000000001</v>
      </c>
    </row>
    <row r="63" spans="1:24" x14ac:dyDescent="0.35">
      <c r="A63" s="34" t="s">
        <v>117</v>
      </c>
      <c r="C63">
        <v>52.05</v>
      </c>
      <c r="D63">
        <v>52050</v>
      </c>
      <c r="E63">
        <v>2.4104899999999998</v>
      </c>
    </row>
    <row r="64" spans="1:24" x14ac:dyDescent="0.35">
      <c r="A64" s="34" t="s">
        <v>217</v>
      </c>
      <c r="C64">
        <f>C62+C63</f>
        <v>68.55</v>
      </c>
      <c r="D64">
        <f t="shared" ref="D64:F64" si="2">D62+D63</f>
        <v>182730</v>
      </c>
      <c r="E64">
        <f t="shared" si="2"/>
        <v>20.81587</v>
      </c>
      <c r="F64" s="34">
        <f t="shared" si="2"/>
        <v>0</v>
      </c>
    </row>
    <row r="66" spans="1:6" x14ac:dyDescent="0.35">
      <c r="A66" s="49" t="s">
        <v>216</v>
      </c>
      <c r="B66" s="29"/>
      <c r="C66" s="29" t="s">
        <v>128</v>
      </c>
      <c r="D66" s="29"/>
      <c r="E66" s="29" t="s">
        <v>130</v>
      </c>
      <c r="F66" s="49" t="s">
        <v>263</v>
      </c>
    </row>
    <row r="67" spans="1:6" x14ac:dyDescent="0.35">
      <c r="A67" s="49" t="s">
        <v>218</v>
      </c>
      <c r="B67" s="29"/>
      <c r="C67" s="29">
        <f>D9</f>
        <v>1181</v>
      </c>
      <c r="D67" s="29"/>
      <c r="E67" s="29">
        <f>E9</f>
        <v>4527.3</v>
      </c>
      <c r="F67" s="49">
        <f>F9</f>
        <v>134.20000000000002</v>
      </c>
    </row>
    <row r="68" spans="1:6" x14ac:dyDescent="0.35">
      <c r="A68" s="49" t="s">
        <v>219</v>
      </c>
      <c r="B68" s="29"/>
      <c r="C68" s="29">
        <f>D26</f>
        <v>1470.8</v>
      </c>
      <c r="D68" s="29"/>
      <c r="E68" s="29">
        <f>E26</f>
        <v>3981.3700000000003</v>
      </c>
      <c r="F68" s="49"/>
    </row>
    <row r="69" spans="1:6" x14ac:dyDescent="0.35">
      <c r="A69" s="49" t="s">
        <v>112</v>
      </c>
      <c r="B69" s="29"/>
      <c r="C69" s="29">
        <f>D51</f>
        <v>87</v>
      </c>
      <c r="D69" s="29"/>
      <c r="E69" s="29">
        <f>E51</f>
        <v>200</v>
      </c>
      <c r="F69" s="49"/>
    </row>
    <row r="70" spans="1:6" x14ac:dyDescent="0.35">
      <c r="A70" s="49" t="s">
        <v>220</v>
      </c>
      <c r="B70" s="29"/>
      <c r="C70" s="29">
        <f>D28</f>
        <v>22.34</v>
      </c>
      <c r="D70" s="29"/>
      <c r="E70" s="29">
        <f>E28</f>
        <v>62.52</v>
      </c>
      <c r="F70" s="49"/>
    </row>
    <row r="71" spans="1:6" x14ac:dyDescent="0.35">
      <c r="A71" s="49" t="s">
        <v>221</v>
      </c>
      <c r="B71" s="29"/>
      <c r="C71" s="29">
        <f>C64</f>
        <v>68.55</v>
      </c>
      <c r="D71" s="29"/>
      <c r="E71" s="29">
        <f>E64</f>
        <v>20.81587</v>
      </c>
      <c r="F71" s="49"/>
    </row>
    <row r="72" spans="1:6" x14ac:dyDescent="0.35">
      <c r="A72" s="49" t="s">
        <v>222</v>
      </c>
      <c r="B72" s="29"/>
      <c r="C72" s="29">
        <f>D43+D37</f>
        <v>90.5</v>
      </c>
      <c r="D72" s="29"/>
      <c r="E72" s="29">
        <f>E43+E37</f>
        <v>194.4</v>
      </c>
      <c r="F72" s="49"/>
    </row>
    <row r="73" spans="1:6" x14ac:dyDescent="0.35">
      <c r="A73" s="49"/>
      <c r="B73" s="29"/>
      <c r="C73" s="29"/>
      <c r="D73" s="29"/>
      <c r="E73" s="29">
        <f>SUM(E67:E72)</f>
        <v>8986.4058700000005</v>
      </c>
      <c r="F73" s="49"/>
    </row>
    <row r="74" spans="1:6" x14ac:dyDescent="0.35">
      <c r="A74" s="76"/>
      <c r="B74" s="77"/>
      <c r="C74" s="77"/>
      <c r="D74" s="77"/>
      <c r="E74" s="77"/>
      <c r="F74" s="76"/>
    </row>
    <row r="75" spans="1:6" x14ac:dyDescent="0.35">
      <c r="A75" s="76"/>
      <c r="B75" s="77"/>
      <c r="C75" s="77"/>
      <c r="D75" s="77"/>
      <c r="E75" s="77"/>
      <c r="F75" s="76"/>
    </row>
    <row r="76" spans="1:6" x14ac:dyDescent="0.35">
      <c r="A76" s="78" t="s">
        <v>255</v>
      </c>
      <c r="B76" s="79" t="s">
        <v>261</v>
      </c>
      <c r="C76" s="79" t="s">
        <v>265</v>
      </c>
      <c r="D76" s="79" t="s">
        <v>266</v>
      </c>
      <c r="E76" s="77"/>
      <c r="F76" s="76"/>
    </row>
    <row r="77" spans="1:6" x14ac:dyDescent="0.35">
      <c r="A77" s="78" t="s">
        <v>267</v>
      </c>
      <c r="B77" s="79"/>
      <c r="C77" s="79"/>
      <c r="D77" s="79">
        <v>1376.7</v>
      </c>
      <c r="E77" s="77"/>
      <c r="F77" s="76"/>
    </row>
    <row r="78" spans="1:6" x14ac:dyDescent="0.35">
      <c r="A78" s="78" t="s">
        <v>256</v>
      </c>
      <c r="B78" s="79">
        <v>63</v>
      </c>
      <c r="C78" s="79">
        <v>296.56400000000002</v>
      </c>
      <c r="D78" s="79">
        <v>296.56400000000002</v>
      </c>
      <c r="E78" s="77"/>
      <c r="F78" s="76"/>
    </row>
    <row r="79" spans="1:6" x14ac:dyDescent="0.35">
      <c r="A79" s="78" t="s">
        <v>257</v>
      </c>
      <c r="B79" s="79">
        <v>1161</v>
      </c>
      <c r="C79" s="79">
        <v>1142.1600000000001</v>
      </c>
      <c r="D79" s="79">
        <v>1196.5999999999999</v>
      </c>
      <c r="E79" s="77"/>
      <c r="F79" s="76"/>
    </row>
    <row r="80" spans="1:6" x14ac:dyDescent="0.35">
      <c r="A80" s="78" t="s">
        <v>258</v>
      </c>
      <c r="B80" s="79">
        <v>880571</v>
      </c>
      <c r="C80" s="79">
        <v>2831.3</v>
      </c>
      <c r="D80" s="79">
        <v>2831.3</v>
      </c>
      <c r="E80" s="77"/>
      <c r="F80" s="76"/>
    </row>
    <row r="81" spans="1:23" x14ac:dyDescent="0.35">
      <c r="A81" s="78" t="s">
        <v>259</v>
      </c>
      <c r="B81" s="79">
        <v>80014</v>
      </c>
      <c r="C81" s="79">
        <v>1184.798</v>
      </c>
      <c r="D81" s="79">
        <f>1001.139+185.84</f>
        <v>1186.979</v>
      </c>
      <c r="E81" s="77"/>
      <c r="F81" s="76"/>
    </row>
    <row r="82" spans="1:23" x14ac:dyDescent="0.35">
      <c r="A82" s="78" t="s">
        <v>260</v>
      </c>
      <c r="B82" s="79">
        <v>6430</v>
      </c>
      <c r="C82" s="79">
        <v>110.786</v>
      </c>
      <c r="D82" s="79">
        <v>110.786</v>
      </c>
      <c r="E82" s="77"/>
      <c r="F82" s="76"/>
    </row>
    <row r="83" spans="1:23" x14ac:dyDescent="0.35">
      <c r="A83" s="78"/>
      <c r="B83" s="79">
        <f>SUM(B78:B82)</f>
        <v>968239</v>
      </c>
      <c r="C83" s="79">
        <f>SUM(C78:C82)</f>
        <v>5565.6080000000002</v>
      </c>
      <c r="D83" s="79">
        <f>SUM(D77:D82)</f>
        <v>6998.929000000001</v>
      </c>
      <c r="E83" s="77"/>
      <c r="F83" s="76"/>
    </row>
    <row r="84" spans="1:23" x14ac:dyDescent="0.35">
      <c r="A84" s="78" t="s">
        <v>262</v>
      </c>
      <c r="C84" s="79">
        <f>374+140</f>
        <v>514</v>
      </c>
      <c r="D84" s="80">
        <f>(C84/(E67+E68+E69+E70+E71))*100</f>
        <v>5.8462199366115746</v>
      </c>
      <c r="E84" s="79" t="s">
        <v>264</v>
      </c>
      <c r="F84" s="76"/>
    </row>
    <row r="85" spans="1:23" x14ac:dyDescent="0.35">
      <c r="A85" s="78"/>
      <c r="B85" s="77"/>
      <c r="C85" s="77"/>
      <c r="D85" s="77"/>
      <c r="E85" s="77"/>
      <c r="F85" s="76"/>
    </row>
    <row r="86" spans="1:23" x14ac:dyDescent="0.35">
      <c r="A86" s="78"/>
      <c r="B86" s="77"/>
      <c r="C86" s="77"/>
      <c r="D86" s="77"/>
      <c r="E86" s="77"/>
      <c r="F86" s="76"/>
    </row>
    <row r="87" spans="1:23" x14ac:dyDescent="0.35">
      <c r="A87" s="78"/>
      <c r="B87" s="77"/>
      <c r="C87" s="77"/>
      <c r="D87" s="77"/>
      <c r="E87" s="77"/>
      <c r="F87" s="76"/>
    </row>
    <row r="88" spans="1:23" x14ac:dyDescent="0.35">
      <c r="A88" s="78"/>
      <c r="B88" s="77"/>
      <c r="C88" s="77"/>
      <c r="D88" s="77"/>
      <c r="E88" s="77"/>
      <c r="F88" s="76"/>
    </row>
    <row r="89" spans="1:23" x14ac:dyDescent="0.35">
      <c r="A89" s="78"/>
      <c r="B89" s="77"/>
      <c r="C89" s="77"/>
      <c r="D89" s="77"/>
      <c r="E89" s="77"/>
      <c r="F89" s="76"/>
    </row>
    <row r="90" spans="1:23" x14ac:dyDescent="0.35">
      <c r="A90" s="78"/>
      <c r="B90" s="77"/>
      <c r="C90" s="77"/>
      <c r="D90" s="77"/>
      <c r="E90" s="77"/>
      <c r="F90" s="76"/>
    </row>
    <row r="91" spans="1:23" x14ac:dyDescent="0.35">
      <c r="A91" s="76"/>
      <c r="B91" s="77"/>
      <c r="C91" s="77"/>
      <c r="D91" s="77"/>
      <c r="E91" s="77"/>
      <c r="F91" s="76"/>
    </row>
    <row r="94" spans="1:23" x14ac:dyDescent="0.35">
      <c r="A94" s="34" t="s">
        <v>16</v>
      </c>
    </row>
    <row r="95" spans="1:23" ht="21" x14ac:dyDescent="0.35">
      <c r="A95" s="67" t="s">
        <v>20</v>
      </c>
      <c r="B95" s="1"/>
      <c r="V95" s="1"/>
      <c r="W95" s="1"/>
    </row>
    <row r="96" spans="1:23" x14ac:dyDescent="0.35">
      <c r="A96" s="67" t="s">
        <v>21</v>
      </c>
      <c r="B96" s="1"/>
      <c r="V96" s="1"/>
      <c r="W96" s="1"/>
    </row>
    <row r="98" spans="1:1" x14ac:dyDescent="0.35">
      <c r="A98" s="34" t="s">
        <v>18</v>
      </c>
    </row>
  </sheetData>
  <mergeCells count="4">
    <mergeCell ref="B2:F4"/>
    <mergeCell ref="A2:A4"/>
    <mergeCell ref="G2:X4"/>
    <mergeCell ref="Y2:AI4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FBIH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Ehlimana</dc:creator>
  <cp:lastModifiedBy>Ehlimana</cp:lastModifiedBy>
  <dcterms:created xsi:type="dcterms:W3CDTF">2021-11-21T10:46:42Z</dcterms:created>
  <dcterms:modified xsi:type="dcterms:W3CDTF">2021-11-21T15:47:01Z</dcterms:modified>
</cp:coreProperties>
</file>